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163" activeTab="0"/>
  </bookViews>
  <sheets>
    <sheet name="Sheet1" sheetId="1" r:id="rId1"/>
    <sheet name="Sheet2" sheetId="2" r:id="rId2"/>
    <sheet name="Compatibility Report" sheetId="3" r:id="rId3"/>
  </sheets>
  <definedNames>
    <definedName name="_xlnm.Print_Area" localSheetId="0">'Sheet1'!$A$84:$R$170</definedName>
  </definedNames>
  <calcPr fullCalcOnLoad="1"/>
</workbook>
</file>

<file path=xl/sharedStrings.xml><?xml version="1.0" encoding="utf-8"?>
<sst xmlns="http://schemas.openxmlformats.org/spreadsheetml/2006/main" count="162" uniqueCount="126">
  <si>
    <t>PAY FIXATION  STATEMENT (Only change 1 to 8 Black Numbers or letters )</t>
  </si>
  <si>
    <t>Look print preveiw</t>
  </si>
  <si>
    <t>Date  of option</t>
  </si>
  <si>
    <t>Name of Employee</t>
  </si>
  <si>
    <t>Total service</t>
  </si>
  <si>
    <t>Years</t>
  </si>
  <si>
    <t>Date of birth</t>
  </si>
  <si>
    <t>Joining Date of regular service</t>
  </si>
  <si>
    <t>Old pay scale</t>
  </si>
  <si>
    <t>Basic pay as on  option Date</t>
  </si>
  <si>
    <t>DA 64%</t>
  </si>
  <si>
    <r>
      <t>Fitment Benefit 10%</t>
    </r>
    <r>
      <rPr>
        <b/>
        <sz val="10"/>
        <color indexed="10"/>
        <rFont val="Arial"/>
        <family val="2"/>
      </rPr>
      <t>(minimum1000)</t>
    </r>
  </si>
  <si>
    <t>Service Weightage( 0.5% for 1 year)</t>
  </si>
  <si>
    <t>New pay scale</t>
  </si>
  <si>
    <t>Total</t>
  </si>
  <si>
    <t>Next stage in the new scale</t>
  </si>
  <si>
    <t xml:space="preserve">Basi pay as on </t>
  </si>
  <si>
    <t>Basi pay on next increment date</t>
  </si>
  <si>
    <r>
      <t xml:space="preserve">DA </t>
    </r>
    <r>
      <rPr>
        <b/>
        <sz val="12"/>
        <rFont val="Arial"/>
        <family val="2"/>
      </rPr>
      <t>16%</t>
    </r>
  </si>
  <si>
    <t>HRA</t>
  </si>
  <si>
    <t>Total Pay as on</t>
  </si>
  <si>
    <t>Set the system date as    dd/mm/yyyy</t>
  </si>
  <si>
    <t>Balakrishnan.P</t>
  </si>
  <si>
    <t>Designation</t>
  </si>
  <si>
    <t>HSA, MPSGVHSS BELLIKOTH</t>
  </si>
  <si>
    <t>Hurray, your New Basicpay</t>
  </si>
  <si>
    <t>Basic pay on option date</t>
  </si>
  <si>
    <t>as   on</t>
  </si>
  <si>
    <t>Existing Pay scale</t>
  </si>
  <si>
    <t>(8390-200-9590-240-10790-280-11910-340-13270)</t>
  </si>
  <si>
    <t>is Rs</t>
  </si>
  <si>
    <t>New Pay scale</t>
  </si>
  <si>
    <t>14620-360-14980-400-16980-440-18740-500-21240-560-23480</t>
  </si>
  <si>
    <t>STATEMENT OF FIXATION OF PAY IN THE REVISED PAY SCALE                                SANCTIONED IN</t>
  </si>
  <si>
    <t>GO(P)</t>
  </si>
  <si>
    <t>(Refer Annexure- 2 to the GO)</t>
  </si>
  <si>
    <t>Sl. No.</t>
  </si>
  <si>
    <t>:</t>
  </si>
  <si>
    <t>Name, Date of Birth and Designation of</t>
  </si>
  <si>
    <t>the employee</t>
  </si>
  <si>
    <t>Post held as on 1-7-2004 /Date of option</t>
  </si>
  <si>
    <t xml:space="preserve">HSA, </t>
  </si>
  <si>
    <t xml:space="preserve">Date of commencement of regular service </t>
  </si>
  <si>
    <t>Date from which revised scale is opted</t>
  </si>
  <si>
    <t>Completed years of service as on the date of effect</t>
  </si>
  <si>
    <t>of option (Ref: Note below Rule 5 in Annexure. 2)*</t>
  </si>
  <si>
    <t xml:space="preserve"> years</t>
  </si>
  <si>
    <t>Existing scale of pay (in full)</t>
  </si>
  <si>
    <t>Revised scale of pay (in full)</t>
  </si>
  <si>
    <t>(I)</t>
  </si>
  <si>
    <t xml:space="preserve">Basic  pay in the existing scale of pay </t>
  </si>
  <si>
    <t xml:space="preserve">including the increments /stagnation </t>
  </si>
  <si>
    <t>increment(s)on the date of change over to the</t>
  </si>
  <si>
    <t>revised scale ( Rule 3 (1) of Annexure 2 )</t>
  </si>
  <si>
    <t>Rs</t>
  </si>
  <si>
    <t>(ii)</t>
  </si>
  <si>
    <t>Personal pay, if any not specially ordered</t>
  </si>
  <si>
    <t>to be absorbed in future increases of pay</t>
  </si>
  <si>
    <t>(iii)</t>
  </si>
  <si>
    <t>Special drawn in lieu of higher time scale of</t>
  </si>
  <si>
    <t xml:space="preserve">pay, provided there is no such special pay </t>
  </si>
  <si>
    <t>attached to the revised scale</t>
  </si>
  <si>
    <t xml:space="preserve">Note :- Special pay, which is in addition to pay </t>
  </si>
  <si>
    <t>drawn in the existing scale shall not be reckoned</t>
  </si>
  <si>
    <t>for fixation of pay in the revised scale</t>
  </si>
  <si>
    <t>(iv)</t>
  </si>
  <si>
    <t>64% of DA admissible on such pay</t>
  </si>
  <si>
    <t>vide items (I), (ii) &amp; (iii) above</t>
  </si>
  <si>
    <t>Total 9 (I) to (iv)</t>
  </si>
  <si>
    <t>Fitment benefit</t>
  </si>
  <si>
    <t xml:space="preserve">10% of Basic pay mentioned in 9(I) subject </t>
  </si>
  <si>
    <t>to a minimum (rounded to the nearest</t>
  </si>
  <si>
    <t xml:space="preserve"> rupee ) of Rs 1000 /-</t>
  </si>
  <si>
    <t>Total 9 &amp; 10</t>
  </si>
  <si>
    <t>Weightage for service (0.5% increment for each</t>
  </si>
  <si>
    <t xml:space="preserve">completed  years of service subject to a </t>
  </si>
  <si>
    <r>
      <t>maximum of 15</t>
    </r>
    <r>
      <rPr>
        <strike/>
        <sz val="10"/>
        <rFont val="Arial"/>
        <family val="2"/>
      </rPr>
      <t>%</t>
    </r>
    <r>
      <rPr>
        <sz val="10"/>
        <rFont val="Arial"/>
        <family val="2"/>
      </rPr>
      <t xml:space="preserve"> increments in the revised scale)</t>
    </r>
  </si>
  <si>
    <t>(please see instruction no. 23(I) &amp; (ii)</t>
  </si>
  <si>
    <t>Total 11 &amp; 12</t>
  </si>
  <si>
    <t>Pay fixed in the revised scale with</t>
  </si>
  <si>
    <t>reference to col. 11</t>
  </si>
  <si>
    <t>(If the amount computed at col.11 is a stage in</t>
  </si>
  <si>
    <t>the revised scale, pay shall be fixed at that stage</t>
  </si>
  <si>
    <t xml:space="preserve">itself. If it is not a stage, pay shall be fixed at the </t>
  </si>
  <si>
    <t>next stage in the revised scale)**</t>
  </si>
  <si>
    <t>Total of 12 &amp; 13</t>
  </si>
  <si>
    <t>Pay fixed in the revised scale and date of</t>
  </si>
  <si>
    <t>effect. Ie. Same as in col. 14 ***</t>
  </si>
  <si>
    <t xml:space="preserve">Date of next increment in the Revised Scale </t>
  </si>
  <si>
    <t xml:space="preserve">and pay on accural of such increment.(on </t>
  </si>
  <si>
    <t>completion of 1 year from the date indicated</t>
  </si>
  <si>
    <t>in item 15 above)</t>
  </si>
  <si>
    <t>Remarks</t>
  </si>
  <si>
    <t xml:space="preserve">Station : </t>
  </si>
  <si>
    <t>Signature</t>
  </si>
  <si>
    <t xml:space="preserve">Date     :   </t>
  </si>
  <si>
    <t>Drawing officer</t>
  </si>
  <si>
    <t xml:space="preserve">  Countersigning officer</t>
  </si>
  <si>
    <t>Name</t>
  </si>
  <si>
    <t xml:space="preserve">      Name</t>
  </si>
  <si>
    <t xml:space="preserve">      Designation</t>
  </si>
  <si>
    <t>*</t>
  </si>
  <si>
    <t>Note         item 6      Service for the purpose of the  Rule means service ( where protection of pay is</t>
  </si>
  <si>
    <t xml:space="preserve">                         allowed) including broken periods of service qualifying for normal increments in</t>
  </si>
  <si>
    <t xml:space="preserve">                         the scale of pay. Service during the period of increment bar without cumulative</t>
  </si>
  <si>
    <t xml:space="preserve">                         effect and dies-non will also reckoned.</t>
  </si>
  <si>
    <t xml:space="preserve">                         Time spent on leave that will not count for normal increment, period of unautho-</t>
  </si>
  <si>
    <t xml:space="preserve">                         rised absence, period of suspension not registred etc.will not be reckoned.</t>
  </si>
  <si>
    <t xml:space="preserve">                         Prior service of  Government Employees in aided educational institutions ( and</t>
  </si>
  <si>
    <t xml:space="preserve">                         vice versa) will also not be reckoned for determining the length of service.</t>
  </si>
  <si>
    <t>**</t>
  </si>
  <si>
    <t xml:space="preserve">         item 12    (1)  If the amount computed at 11 is less than the minimum of the revised scale</t>
  </si>
  <si>
    <t xml:space="preserve">                              pay shall be fixed at the minimum of the revised scale.</t>
  </si>
  <si>
    <t xml:space="preserve">             (2)   If the amount computed at 11 is more than the maximum of the revised </t>
  </si>
  <si>
    <t xml:space="preserve">                              scale, pay shall be fixed at the maximum and the difference shall be treated </t>
  </si>
  <si>
    <t xml:space="preserve">                              as Personal Pay note to be absorbed in future increases of pay.</t>
  </si>
  <si>
    <t xml:space="preserve">        Item 15     If the amount at 14 is more than the maximum of the revised scale, pay shall be</t>
  </si>
  <si>
    <t xml:space="preserve">                        fixed at the maximum and the difference shall be treated Personal Pay note to be</t>
  </si>
  <si>
    <t xml:space="preserve">                        absorbed in future increases of pay. Such Personal Pay will count for all pupose .</t>
  </si>
  <si>
    <t xml:space="preserve">                        ie.subsequent fixation of pay, leave salary, drawal of allowances and pension.</t>
  </si>
  <si>
    <t>Compatibility Report for payfix by cmj master.xls</t>
  </si>
  <si>
    <t>Run on 03/01/2011 7:42</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</si>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</sst>
</file>

<file path=xl/styles.xml><?xml version="1.0" encoding="utf-8"?>
<styleSheet xmlns="http://schemas.openxmlformats.org/spreadsheetml/2006/main">
  <numFmts count="4">
    <numFmt numFmtId="164" formatCode="GENERAL"/>
    <numFmt numFmtId="165" formatCode="DD/MM/YYYY"/>
    <numFmt numFmtId="166" formatCode="0"/>
    <numFmt numFmtId="167" formatCode="DD/MM/YY"/>
  </numFmts>
  <fonts count="29">
    <font>
      <sz val="10"/>
      <name val="Arial"/>
      <family val="2"/>
    </font>
    <font>
      <sz val="10"/>
      <color indexed="10"/>
      <name val="Arial"/>
      <family val="2"/>
    </font>
    <font>
      <sz val="10"/>
      <color indexed="12"/>
      <name val="Arial"/>
      <family val="2"/>
    </font>
    <font>
      <sz val="10"/>
      <color indexed="17"/>
      <name val="Arial"/>
      <family val="2"/>
    </font>
    <font>
      <b/>
      <sz val="12"/>
      <color indexed="60"/>
      <name val="Arial"/>
      <family val="2"/>
    </font>
    <font>
      <b/>
      <sz val="12"/>
      <color indexed="10"/>
      <name val="Arial"/>
      <family val="2"/>
    </font>
    <font>
      <b/>
      <sz val="12"/>
      <name val="Arial"/>
      <family val="2"/>
    </font>
    <font>
      <sz val="12"/>
      <name val="Arial"/>
      <family val="2"/>
    </font>
    <font>
      <b/>
      <sz val="12"/>
      <color indexed="14"/>
      <name val="Arial"/>
      <family val="2"/>
    </font>
    <font>
      <b/>
      <sz val="12"/>
      <color indexed="12"/>
      <name val="Arial"/>
      <family val="2"/>
    </font>
    <font>
      <b/>
      <sz val="12"/>
      <color indexed="25"/>
      <name val="Arial"/>
      <family val="2"/>
    </font>
    <font>
      <b/>
      <sz val="12"/>
      <color indexed="17"/>
      <name val="Arial"/>
      <family val="2"/>
    </font>
    <font>
      <b/>
      <sz val="10"/>
      <color indexed="10"/>
      <name val="Arial"/>
      <family val="2"/>
    </font>
    <font>
      <sz val="14"/>
      <color indexed="17"/>
      <name val="Arial"/>
      <family val="2"/>
    </font>
    <font>
      <sz val="12"/>
      <color indexed="8"/>
      <name val="Arial"/>
      <family val="2"/>
    </font>
    <font>
      <b/>
      <sz val="18"/>
      <color indexed="10"/>
      <name val="Arial"/>
      <family val="2"/>
    </font>
    <font>
      <b/>
      <sz val="12"/>
      <color indexed="20"/>
      <name val="Arial"/>
      <family val="2"/>
    </font>
    <font>
      <sz val="12"/>
      <color indexed="17"/>
      <name val="Arial"/>
      <family val="2"/>
    </font>
    <font>
      <sz val="12"/>
      <color indexed="12"/>
      <name val="Arial"/>
      <family val="2"/>
    </font>
    <font>
      <b/>
      <sz val="18"/>
      <name val="Cambria"/>
      <family val="2"/>
    </font>
    <font>
      <b/>
      <sz val="18"/>
      <color indexed="62"/>
      <name val="Cambria"/>
      <family val="2"/>
    </font>
    <font>
      <sz val="16"/>
      <name val="Calibri"/>
      <family val="2"/>
    </font>
    <font>
      <sz val="11"/>
      <color indexed="20"/>
      <name val="Calibri"/>
      <family val="2"/>
    </font>
    <font>
      <b/>
      <sz val="36"/>
      <color indexed="10"/>
      <name val="Arial"/>
      <family val="2"/>
    </font>
    <font>
      <sz val="12"/>
      <name val="Calibri"/>
      <family val="2"/>
    </font>
    <font>
      <sz val="11"/>
      <name val="Arial"/>
      <family val="2"/>
    </font>
    <font>
      <b/>
      <sz val="10"/>
      <name val="Arial"/>
      <family val="2"/>
    </font>
    <font>
      <strike/>
      <sz val="10"/>
      <name val="Arial"/>
      <family val="2"/>
    </font>
    <font>
      <sz val="10"/>
      <color indexed="10"/>
      <name val="Calibri"/>
      <family val="2"/>
    </font>
  </fonts>
  <fills count="4">
    <fill>
      <patternFill/>
    </fill>
    <fill>
      <patternFill patternType="gray125"/>
    </fill>
    <fill>
      <patternFill patternType="solid">
        <fgColor indexed="45"/>
        <bgColor indexed="64"/>
      </patternFill>
    </fill>
    <fill>
      <patternFill patternType="solid">
        <fgColor indexed="42"/>
        <bgColor indexed="64"/>
      </patternFill>
    </fill>
  </fills>
  <borders count="22">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style="medium">
        <color indexed="63"/>
      </top>
      <bottom style="medium">
        <color indexed="63"/>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color indexed="63"/>
      </right>
      <top style="medium">
        <color indexed="63"/>
      </top>
      <botto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style="medium">
        <color indexed="63"/>
      </left>
      <right>
        <color indexed="63"/>
      </right>
      <top>
        <color indexed="63"/>
      </top>
      <bottom>
        <color indexed="63"/>
      </bottom>
    </border>
    <border>
      <left>
        <color indexed="63"/>
      </left>
      <right style="medium">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color indexed="63"/>
      </top>
      <bottom style="medium">
        <color indexed="63"/>
      </bottom>
    </border>
    <border>
      <left>
        <color indexed="63"/>
      </left>
      <right style="medium">
        <color indexed="63"/>
      </right>
      <top>
        <color indexed="63"/>
      </top>
      <bottom style="medium">
        <color indexed="63"/>
      </bottom>
    </border>
    <border>
      <left>
        <color indexed="63"/>
      </left>
      <right>
        <color indexed="63"/>
      </right>
      <top>
        <color indexed="63"/>
      </top>
      <bottom style="medium">
        <color indexed="63"/>
      </bottom>
    </border>
    <border>
      <left style="medium">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20" fillId="0" borderId="0" applyNumberFormat="0" applyFill="0" applyBorder="0" applyAlignment="0" applyProtection="0"/>
    <xf numFmtId="164" fontId="22" fillId="2" borderId="0" applyNumberFormat="0" applyBorder="0" applyAlignment="0" applyProtection="0"/>
  </cellStyleXfs>
  <cellXfs count="146">
    <xf numFmtId="164" fontId="0" fillId="0" borderId="0" xfId="0" applyAlignment="1">
      <alignment/>
    </xf>
    <xf numFmtId="164" fontId="1" fillId="0" borderId="0" xfId="0" applyFont="1" applyAlignment="1">
      <alignment/>
    </xf>
    <xf numFmtId="164" fontId="2" fillId="0" borderId="0" xfId="0" applyFont="1" applyAlignment="1">
      <alignment/>
    </xf>
    <xf numFmtId="164" fontId="1" fillId="0" borderId="0" xfId="0" applyFont="1" applyAlignment="1">
      <alignment horizontal="center" textRotation="90"/>
    </xf>
    <xf numFmtId="164" fontId="3" fillId="0" borderId="0" xfId="0" applyFont="1" applyAlignment="1">
      <alignment/>
    </xf>
    <xf numFmtId="164" fontId="3" fillId="0" borderId="0" xfId="0" applyFont="1" applyAlignment="1">
      <alignment textRotation="90"/>
    </xf>
    <xf numFmtId="164" fontId="2" fillId="0" borderId="0" xfId="0" applyFont="1" applyAlignment="1">
      <alignment textRotation="90"/>
    </xf>
    <xf numFmtId="164" fontId="0" fillId="0" borderId="0" xfId="0" applyAlignment="1">
      <alignment/>
    </xf>
    <xf numFmtId="164" fontId="4" fillId="0" borderId="0" xfId="0" applyFont="1" applyBorder="1" applyAlignment="1">
      <alignment horizontal="center"/>
    </xf>
    <xf numFmtId="164" fontId="5" fillId="0" borderId="1" xfId="0" applyFont="1" applyBorder="1" applyAlignment="1">
      <alignment horizontal="center" vertical="center"/>
    </xf>
    <xf numFmtId="164" fontId="6" fillId="0" borderId="0" xfId="0" applyFont="1" applyAlignment="1">
      <alignment horizontal="center"/>
    </xf>
    <xf numFmtId="164" fontId="0" fillId="0" borderId="0" xfId="0" applyAlignment="1">
      <alignment horizontal="left"/>
    </xf>
    <xf numFmtId="164" fontId="7" fillId="0" borderId="0" xfId="0" applyFont="1" applyAlignment="1" applyProtection="1">
      <alignment/>
      <protection locked="0"/>
    </xf>
    <xf numFmtId="164" fontId="8" fillId="0" borderId="2" xfId="0" applyFont="1" applyBorder="1" applyAlignment="1">
      <alignment horizontal="left"/>
    </xf>
    <xf numFmtId="165" fontId="6" fillId="0" borderId="3" xfId="0" applyNumberFormat="1" applyFont="1" applyBorder="1" applyAlignment="1">
      <alignment horizontal="center"/>
    </xf>
    <xf numFmtId="164" fontId="6" fillId="0" borderId="3" xfId="0" applyFont="1" applyBorder="1" applyAlignment="1">
      <alignment horizontal="center"/>
    </xf>
    <xf numFmtId="164" fontId="6" fillId="0" borderId="4" xfId="0" applyFont="1" applyBorder="1" applyAlignment="1">
      <alignment horizontal="center"/>
    </xf>
    <xf numFmtId="164" fontId="6" fillId="0" borderId="0" xfId="0" applyFont="1" applyBorder="1" applyAlignment="1">
      <alignment horizontal="center"/>
    </xf>
    <xf numFmtId="164" fontId="8" fillId="0" borderId="5" xfId="0" applyFont="1" applyBorder="1" applyAlignment="1">
      <alignment/>
    </xf>
    <xf numFmtId="164" fontId="8" fillId="0" borderId="3" xfId="0" applyFont="1" applyBorder="1" applyAlignment="1">
      <alignment horizontal="center"/>
    </xf>
    <xf numFmtId="164" fontId="9" fillId="0" borderId="0" xfId="0" applyFont="1" applyBorder="1" applyAlignment="1">
      <alignment/>
    </xf>
    <xf numFmtId="164" fontId="9" fillId="0" borderId="6" xfId="0" applyFont="1" applyBorder="1" applyAlignment="1">
      <alignment textRotation="90"/>
    </xf>
    <xf numFmtId="164" fontId="10" fillId="0" borderId="2" xfId="0" applyFont="1" applyBorder="1" applyAlignment="1">
      <alignment/>
    </xf>
    <xf numFmtId="164" fontId="6" fillId="0" borderId="4" xfId="0" applyFont="1" applyBorder="1" applyAlignment="1">
      <alignment/>
    </xf>
    <xf numFmtId="164" fontId="6" fillId="0" borderId="0" xfId="0" applyFont="1" applyBorder="1" applyAlignment="1">
      <alignment/>
    </xf>
    <xf numFmtId="164" fontId="10" fillId="0" borderId="5" xfId="0" applyFont="1" applyBorder="1" applyAlignment="1">
      <alignment/>
    </xf>
    <xf numFmtId="164" fontId="6" fillId="0" borderId="7" xfId="0" applyFont="1" applyBorder="1" applyAlignment="1">
      <alignment/>
    </xf>
    <xf numFmtId="164" fontId="10" fillId="0" borderId="3" xfId="0" applyFont="1" applyBorder="1" applyAlignment="1">
      <alignment horizontal="center"/>
    </xf>
    <xf numFmtId="164" fontId="6" fillId="0" borderId="1" xfId="0" applyFont="1" applyBorder="1" applyAlignment="1">
      <alignment horizontal="center"/>
    </xf>
    <xf numFmtId="164" fontId="5" fillId="0" borderId="5" xfId="0" applyFont="1" applyBorder="1" applyAlignment="1">
      <alignment/>
    </xf>
    <xf numFmtId="164" fontId="5" fillId="0" borderId="7" xfId="0" applyFont="1" applyBorder="1" applyAlignment="1">
      <alignment/>
    </xf>
    <xf numFmtId="166" fontId="6" fillId="0" borderId="8" xfId="0" applyNumberFormat="1" applyFont="1" applyBorder="1" applyAlignment="1">
      <alignment/>
    </xf>
    <xf numFmtId="164" fontId="6" fillId="0" borderId="5" xfId="0" applyFont="1" applyBorder="1" applyAlignment="1">
      <alignment/>
    </xf>
    <xf numFmtId="164" fontId="9" fillId="0" borderId="9" xfId="0" applyFont="1" applyBorder="1" applyAlignment="1">
      <alignment horizontal="center" textRotation="90"/>
    </xf>
    <xf numFmtId="164" fontId="5" fillId="0" borderId="0" xfId="0" applyFont="1" applyBorder="1" applyAlignment="1">
      <alignment/>
    </xf>
    <xf numFmtId="164" fontId="5" fillId="0" borderId="0" xfId="0" applyFont="1" applyBorder="1" applyAlignment="1">
      <alignment horizontal="center" textRotation="90"/>
    </xf>
    <xf numFmtId="164" fontId="11" fillId="0" borderId="0" xfId="0" applyFont="1" applyBorder="1" applyAlignment="1">
      <alignment/>
    </xf>
    <xf numFmtId="164" fontId="5" fillId="0" borderId="10" xfId="0" applyFont="1" applyBorder="1" applyAlignment="1">
      <alignment/>
    </xf>
    <xf numFmtId="164" fontId="5" fillId="0" borderId="11" xfId="0" applyFont="1" applyBorder="1" applyAlignment="1">
      <alignment/>
    </xf>
    <xf numFmtId="164" fontId="9" fillId="0" borderId="9" xfId="0" applyFont="1" applyBorder="1" applyAlignment="1">
      <alignment/>
    </xf>
    <xf numFmtId="164" fontId="6" fillId="0" borderId="10" xfId="0" applyFont="1" applyBorder="1" applyAlignment="1">
      <alignment/>
    </xf>
    <xf numFmtId="164" fontId="9" fillId="0" borderId="12" xfId="0" applyFont="1" applyBorder="1" applyAlignment="1">
      <alignment horizontal="center" textRotation="90"/>
    </xf>
    <xf numFmtId="164" fontId="5" fillId="0" borderId="0" xfId="0" applyFont="1" applyBorder="1" applyAlignment="1">
      <alignment horizontal="center"/>
    </xf>
    <xf numFmtId="164" fontId="9" fillId="0" borderId="8" xfId="0" applyFont="1" applyBorder="1" applyAlignment="1">
      <alignment/>
    </xf>
    <xf numFmtId="164" fontId="5" fillId="0" borderId="9" xfId="0" applyFont="1" applyBorder="1" applyAlignment="1">
      <alignment horizontal="center" textRotation="90"/>
    </xf>
    <xf numFmtId="164" fontId="5" fillId="0" borderId="9" xfId="0" applyFont="1" applyBorder="1" applyAlignment="1">
      <alignment/>
    </xf>
    <xf numFmtId="164" fontId="9" fillId="0" borderId="0" xfId="0" applyFont="1" applyBorder="1" applyAlignment="1">
      <alignment horizontal="center" textRotation="90"/>
    </xf>
    <xf numFmtId="164" fontId="9" fillId="0" borderId="12" xfId="0" applyFont="1" applyBorder="1" applyAlignment="1">
      <alignment/>
    </xf>
    <xf numFmtId="164" fontId="13" fillId="0" borderId="0" xfId="0" applyFont="1" applyAlignment="1" applyProtection="1">
      <alignment/>
      <protection/>
    </xf>
    <xf numFmtId="164" fontId="6" fillId="0" borderId="9" xfId="0" applyFont="1" applyBorder="1" applyAlignment="1">
      <alignment/>
    </xf>
    <xf numFmtId="164" fontId="9" fillId="0" borderId="8" xfId="0" applyFont="1" applyBorder="1" applyAlignment="1">
      <alignment horizontal="center" textRotation="90"/>
    </xf>
    <xf numFmtId="164" fontId="11" fillId="0" borderId="0" xfId="0" applyFont="1" applyBorder="1" applyAlignment="1">
      <alignment horizontal="center" textRotation="90"/>
    </xf>
    <xf numFmtId="164" fontId="5" fillId="0" borderId="11" xfId="0" applyFont="1" applyBorder="1" applyAlignment="1">
      <alignment horizontal="center"/>
    </xf>
    <xf numFmtId="164" fontId="14" fillId="0" borderId="0" xfId="0" applyFont="1" applyAlignment="1" applyProtection="1">
      <alignment/>
      <protection locked="0"/>
    </xf>
    <xf numFmtId="164" fontId="5" fillId="0" borderId="11" xfId="0" applyFont="1" applyBorder="1" applyAlignment="1">
      <alignment horizontal="left"/>
    </xf>
    <xf numFmtId="164" fontId="9" fillId="0" borderId="5" xfId="0" applyFont="1" applyBorder="1" applyAlignment="1">
      <alignment/>
    </xf>
    <xf numFmtId="164" fontId="5" fillId="0" borderId="8" xfId="0" applyFont="1" applyBorder="1" applyAlignment="1">
      <alignment horizontal="center" textRotation="90"/>
    </xf>
    <xf numFmtId="164" fontId="5" fillId="0" borderId="10" xfId="0" applyFont="1" applyBorder="1" applyAlignment="1">
      <alignment horizontal="right"/>
    </xf>
    <xf numFmtId="165" fontId="5" fillId="0" borderId="11" xfId="0" applyNumberFormat="1" applyFont="1" applyBorder="1" applyAlignment="1">
      <alignment horizontal="left"/>
    </xf>
    <xf numFmtId="164" fontId="15" fillId="0" borderId="1" xfId="0" applyFont="1" applyBorder="1" applyAlignment="1">
      <alignment/>
    </xf>
    <xf numFmtId="164" fontId="9" fillId="0" borderId="10" xfId="0" applyFont="1" applyBorder="1" applyAlignment="1">
      <alignment/>
    </xf>
    <xf numFmtId="164" fontId="3" fillId="0" borderId="0" xfId="0" applyFont="1" applyBorder="1" applyAlignment="1">
      <alignment/>
    </xf>
    <xf numFmtId="164" fontId="3" fillId="0" borderId="0" xfId="0" applyFont="1" applyBorder="1" applyAlignment="1">
      <alignment textRotation="90"/>
    </xf>
    <xf numFmtId="164" fontId="2" fillId="0" borderId="0" xfId="0" applyFont="1" applyBorder="1" applyAlignment="1">
      <alignment/>
    </xf>
    <xf numFmtId="164" fontId="2" fillId="0" borderId="0" xfId="0" applyFont="1" applyBorder="1" applyAlignment="1">
      <alignment textRotation="90"/>
    </xf>
    <xf numFmtId="165" fontId="5" fillId="0" borderId="11" xfId="0" applyNumberFormat="1" applyFont="1" applyBorder="1" applyAlignment="1">
      <alignment/>
    </xf>
    <xf numFmtId="164" fontId="16" fillId="0" borderId="9" xfId="0" applyFont="1" applyBorder="1" applyAlignment="1">
      <alignment/>
    </xf>
    <xf numFmtId="164" fontId="9" fillId="0" borderId="13" xfId="0" applyFont="1" applyBorder="1" applyAlignment="1">
      <alignment/>
    </xf>
    <xf numFmtId="164" fontId="2" fillId="0" borderId="12" xfId="0" applyFont="1" applyBorder="1" applyAlignment="1">
      <alignment horizontal="center" textRotation="90"/>
    </xf>
    <xf numFmtId="164" fontId="0" fillId="0" borderId="0" xfId="0" applyBorder="1" applyAlignment="1">
      <alignment/>
    </xf>
    <xf numFmtId="164" fontId="5" fillId="0" borderId="8" xfId="0" applyFont="1" applyBorder="1" applyAlignment="1">
      <alignment/>
    </xf>
    <xf numFmtId="164" fontId="17" fillId="0" borderId="0" xfId="0" applyFont="1" applyAlignment="1">
      <alignment/>
    </xf>
    <xf numFmtId="164" fontId="17" fillId="0" borderId="0" xfId="0" applyFont="1" applyAlignment="1">
      <alignment textRotation="90"/>
    </xf>
    <xf numFmtId="164" fontId="18" fillId="0" borderId="0" xfId="0" applyFont="1" applyAlignment="1">
      <alignment/>
    </xf>
    <xf numFmtId="164" fontId="0" fillId="0" borderId="0" xfId="0" applyFont="1" applyAlignment="1">
      <alignment/>
    </xf>
    <xf numFmtId="164" fontId="5" fillId="0" borderId="12" xfId="0" applyFont="1" applyBorder="1" applyAlignment="1">
      <alignment/>
    </xf>
    <xf numFmtId="164" fontId="5" fillId="0" borderId="13" xfId="0" applyFont="1" applyBorder="1" applyAlignment="1">
      <alignment horizontal="right"/>
    </xf>
    <xf numFmtId="165" fontId="5" fillId="0" borderId="14" xfId="0" applyNumberFormat="1" applyFont="1" applyBorder="1" applyAlignment="1">
      <alignment/>
    </xf>
    <xf numFmtId="164" fontId="5" fillId="0" borderId="14" xfId="0" applyFont="1" applyBorder="1" applyAlignment="1">
      <alignment/>
    </xf>
    <xf numFmtId="164" fontId="6" fillId="0" borderId="12" xfId="0" applyFont="1" applyBorder="1" applyAlignment="1">
      <alignment/>
    </xf>
    <xf numFmtId="164" fontId="5" fillId="0" borderId="15" xfId="0" applyFont="1" applyBorder="1" applyAlignment="1">
      <alignment horizontal="center"/>
    </xf>
    <xf numFmtId="164" fontId="6" fillId="0" borderId="16" xfId="0" applyFont="1" applyBorder="1" applyAlignment="1">
      <alignment/>
    </xf>
    <xf numFmtId="164" fontId="5" fillId="0" borderId="1" xfId="0" applyFont="1" applyBorder="1" applyAlignment="1">
      <alignment/>
    </xf>
    <xf numFmtId="164" fontId="19" fillId="2" borderId="1" xfId="20" applyNumberFormat="1" applyFont="1" applyFill="1" applyBorder="1" applyAlignment="1" applyProtection="1">
      <alignment horizontal="center"/>
      <protection locked="0"/>
    </xf>
    <xf numFmtId="164" fontId="6" fillId="0" borderId="17" xfId="0" applyFont="1" applyBorder="1" applyAlignment="1">
      <alignment/>
    </xf>
    <xf numFmtId="164" fontId="21" fillId="2" borderId="1" xfId="21" applyNumberFormat="1" applyFont="1" applyBorder="1" applyAlignment="1" applyProtection="1">
      <alignment horizontal="center"/>
      <protection locked="0"/>
    </xf>
    <xf numFmtId="167" fontId="21" fillId="2" borderId="9" xfId="21" applyNumberFormat="1" applyFont="1" applyBorder="1" applyAlignment="1" applyProtection="1">
      <alignment horizontal="center"/>
      <protection locked="0"/>
    </xf>
    <xf numFmtId="164" fontId="8" fillId="0" borderId="1" xfId="0" applyFont="1" applyBorder="1" applyAlignment="1">
      <alignment/>
    </xf>
    <xf numFmtId="165" fontId="19" fillId="3" borderId="1" xfId="20" applyNumberFormat="1" applyFont="1" applyFill="1" applyBorder="1" applyAlignment="1" applyProtection="1">
      <alignment horizontal="center"/>
      <protection locked="0"/>
    </xf>
    <xf numFmtId="164" fontId="8" fillId="0" borderId="9" xfId="0" applyFont="1" applyBorder="1" applyAlignment="1">
      <alignment horizontal="left"/>
    </xf>
    <xf numFmtId="165" fontId="19" fillId="3" borderId="10" xfId="20" applyNumberFormat="1" applyFont="1" applyFill="1" applyBorder="1" applyAlignment="1" applyProtection="1">
      <alignment horizontal="center"/>
      <protection locked="0"/>
    </xf>
    <xf numFmtId="164" fontId="11" fillId="0" borderId="8" xfId="0" applyFont="1" applyBorder="1" applyAlignment="1">
      <alignment horizontal="center"/>
    </xf>
    <xf numFmtId="164" fontId="23" fillId="0" borderId="1" xfId="0" applyFont="1" applyBorder="1" applyAlignment="1">
      <alignment horizontal="center" vertical="center"/>
    </xf>
    <xf numFmtId="164" fontId="8" fillId="0" borderId="1" xfId="0" applyFont="1" applyBorder="1" applyAlignment="1">
      <alignment horizontal="left"/>
    </xf>
    <xf numFmtId="166" fontId="19" fillId="3" borderId="2" xfId="20" applyNumberFormat="1" applyFont="1" applyFill="1" applyBorder="1" applyAlignment="1" applyProtection="1">
      <alignment horizontal="center"/>
      <protection locked="0"/>
    </xf>
    <xf numFmtId="164" fontId="11" fillId="0" borderId="9" xfId="0" applyFont="1" applyBorder="1" applyAlignment="1">
      <alignment horizontal="center"/>
    </xf>
    <xf numFmtId="164" fontId="24" fillId="2" borderId="2" xfId="21" applyNumberFormat="1" applyFont="1" applyBorder="1" applyAlignment="1" applyProtection="1">
      <alignment horizontal="center"/>
      <protection locked="0"/>
    </xf>
    <xf numFmtId="165" fontId="11" fillId="0" borderId="13" xfId="0" applyNumberFormat="1" applyFont="1" applyBorder="1" applyAlignment="1">
      <alignment horizontal="center"/>
    </xf>
    <xf numFmtId="164" fontId="11" fillId="0" borderId="15" xfId="0" applyFont="1" applyBorder="1" applyAlignment="1">
      <alignment/>
    </xf>
    <xf numFmtId="164" fontId="11" fillId="0" borderId="14" xfId="0" applyFont="1" applyBorder="1" applyAlignment="1">
      <alignment/>
    </xf>
    <xf numFmtId="164" fontId="6" fillId="0" borderId="18" xfId="0" applyFont="1" applyBorder="1" applyAlignment="1">
      <alignment/>
    </xf>
    <xf numFmtId="164" fontId="24" fillId="2" borderId="1" xfId="21" applyNumberFormat="1" applyFont="1" applyBorder="1" applyAlignment="1" applyProtection="1">
      <alignment horizontal="center"/>
      <protection locked="0"/>
    </xf>
    <xf numFmtId="164" fontId="6" fillId="0" borderId="0" xfId="0" applyFont="1" applyBorder="1" applyAlignment="1">
      <alignment horizontal="center" wrapText="1"/>
    </xf>
    <xf numFmtId="164" fontId="6" fillId="0" borderId="0" xfId="0" applyFont="1" applyAlignment="1">
      <alignment horizontal="center" wrapText="1"/>
    </xf>
    <xf numFmtId="164" fontId="0" fillId="0" borderId="0" xfId="0" applyAlignment="1">
      <alignment horizontal="center" wrapText="1"/>
    </xf>
    <xf numFmtId="164" fontId="25" fillId="0" borderId="0" xfId="0" applyFont="1" applyBorder="1" applyAlignment="1">
      <alignment horizontal="center"/>
    </xf>
    <xf numFmtId="164" fontId="25" fillId="0" borderId="0" xfId="0" applyFont="1" applyAlignment="1">
      <alignment horizontal="center"/>
    </xf>
    <xf numFmtId="164" fontId="26" fillId="0" borderId="0" xfId="0" applyFont="1" applyBorder="1" applyAlignment="1">
      <alignment horizontal="center"/>
    </xf>
    <xf numFmtId="164" fontId="26" fillId="0" borderId="0" xfId="0" applyFont="1" applyAlignment="1">
      <alignment horizontal="center"/>
    </xf>
    <xf numFmtId="164" fontId="0" fillId="0" borderId="0" xfId="0" applyBorder="1" applyAlignment="1">
      <alignment horizontal="left"/>
    </xf>
    <xf numFmtId="164" fontId="26" fillId="0" borderId="0" xfId="0" applyFont="1" applyBorder="1" applyAlignment="1">
      <alignment horizontal="left"/>
    </xf>
    <xf numFmtId="164" fontId="26" fillId="0" borderId="0" xfId="0" applyFont="1" applyAlignment="1">
      <alignment horizontal="left"/>
    </xf>
    <xf numFmtId="164" fontId="0" fillId="0" borderId="0" xfId="0" applyAlignment="1">
      <alignment horizontal="center"/>
    </xf>
    <xf numFmtId="164" fontId="0" fillId="0" borderId="0" xfId="0" applyBorder="1" applyAlignment="1">
      <alignment/>
    </xf>
    <xf numFmtId="165" fontId="0" fillId="0" borderId="0" xfId="0" applyNumberFormat="1" applyFont="1" applyBorder="1" applyAlignment="1">
      <alignment horizontal="left"/>
    </xf>
    <xf numFmtId="164" fontId="0" fillId="0" borderId="0" xfId="0" applyFont="1" applyAlignment="1">
      <alignment horizontal="left"/>
    </xf>
    <xf numFmtId="164" fontId="0" fillId="0" borderId="0" xfId="0" applyFont="1" applyBorder="1" applyAlignment="1">
      <alignment horizontal="left"/>
    </xf>
    <xf numFmtId="164" fontId="0" fillId="0" borderId="0" xfId="0" applyBorder="1" applyAlignment="1">
      <alignment horizontal="center"/>
    </xf>
    <xf numFmtId="165" fontId="26" fillId="0" borderId="0" xfId="0" applyNumberFormat="1" applyFont="1" applyBorder="1" applyAlignment="1">
      <alignment horizontal="left"/>
    </xf>
    <xf numFmtId="164" fontId="1" fillId="0" borderId="0" xfId="0" applyFont="1" applyAlignment="1">
      <alignment/>
    </xf>
    <xf numFmtId="164" fontId="1" fillId="0" borderId="0" xfId="0" applyFont="1" applyAlignment="1">
      <alignment textRotation="90"/>
    </xf>
    <xf numFmtId="164" fontId="3" fillId="0" borderId="0" xfId="0" applyFont="1" applyAlignment="1">
      <alignment/>
    </xf>
    <xf numFmtId="164" fontId="2" fillId="0" borderId="0" xfId="0" applyFont="1" applyAlignment="1">
      <alignment horizontal="left"/>
    </xf>
    <xf numFmtId="164" fontId="0" fillId="0" borderId="0" xfId="0" applyFont="1" applyBorder="1" applyAlignment="1">
      <alignment horizontal="center" wrapText="1"/>
    </xf>
    <xf numFmtId="164" fontId="0" fillId="0" borderId="0" xfId="0" applyFont="1" applyAlignment="1">
      <alignment horizontal="center" wrapText="1"/>
    </xf>
    <xf numFmtId="164" fontId="2" fillId="0" borderId="0" xfId="0" applyFont="1" applyAlignment="1">
      <alignment/>
    </xf>
    <xf numFmtId="164" fontId="0" fillId="0" borderId="0" xfId="0" applyFont="1" applyAlignment="1">
      <alignment horizontal="center"/>
    </xf>
    <xf numFmtId="164" fontId="2" fillId="0" borderId="0" xfId="0" applyFont="1" applyAlignment="1">
      <alignment horizontal="center"/>
    </xf>
    <xf numFmtId="165" fontId="26" fillId="0" borderId="0" xfId="0" applyNumberFormat="1" applyFont="1" applyAlignment="1">
      <alignment horizontal="center"/>
    </xf>
    <xf numFmtId="165" fontId="0" fillId="0" borderId="0" xfId="0" applyNumberFormat="1" applyFont="1" applyBorder="1" applyAlignment="1">
      <alignment horizontal="center"/>
    </xf>
    <xf numFmtId="165" fontId="2" fillId="0" borderId="0" xfId="0" applyNumberFormat="1" applyFont="1" applyAlignment="1">
      <alignment/>
    </xf>
    <xf numFmtId="164" fontId="0" fillId="0" borderId="0" xfId="0" applyFont="1" applyAlignment="1">
      <alignment/>
    </xf>
    <xf numFmtId="164" fontId="0" fillId="0" borderId="0" xfId="0" applyFont="1" applyAlignment="1">
      <alignment horizontal="right"/>
    </xf>
    <xf numFmtId="164" fontId="1" fillId="0" borderId="0" xfId="0" applyFont="1" applyBorder="1" applyAlignment="1">
      <alignment/>
    </xf>
    <xf numFmtId="164" fontId="1" fillId="0" borderId="0" xfId="0" applyFont="1" applyBorder="1" applyAlignment="1">
      <alignment horizontal="center" textRotation="90"/>
    </xf>
    <xf numFmtId="164" fontId="0" fillId="0" borderId="0" xfId="0" applyFont="1" applyAlignment="1">
      <alignment textRotation="90"/>
    </xf>
    <xf numFmtId="164" fontId="1" fillId="0" borderId="0" xfId="0" applyFont="1" applyAlignment="1">
      <alignment horizontal="left"/>
    </xf>
    <xf numFmtId="164" fontId="28" fillId="0" borderId="0" xfId="0" applyFont="1" applyAlignment="1">
      <alignment/>
    </xf>
    <xf numFmtId="164" fontId="26" fillId="0" borderId="0" xfId="0" applyFont="1" applyAlignment="1">
      <alignment vertical="top" wrapText="1"/>
    </xf>
    <xf numFmtId="164" fontId="26" fillId="0" borderId="0" xfId="0" applyFont="1" applyAlignment="1">
      <alignment horizontal="center" vertical="top" wrapText="1"/>
    </xf>
    <xf numFmtId="164" fontId="0" fillId="0" borderId="0" xfId="0" applyAlignment="1">
      <alignment vertical="top" wrapText="1"/>
    </xf>
    <xf numFmtId="164" fontId="0" fillId="0" borderId="0" xfId="0" applyAlignment="1">
      <alignment horizontal="center" vertical="top" wrapText="1"/>
    </xf>
    <xf numFmtId="164" fontId="0" fillId="0" borderId="19" xfId="0" applyFont="1" applyBorder="1" applyAlignment="1">
      <alignment vertical="top" wrapText="1"/>
    </xf>
    <xf numFmtId="164" fontId="0" fillId="0" borderId="20" xfId="0" applyBorder="1" applyAlignment="1">
      <alignment vertical="top" wrapText="1"/>
    </xf>
    <xf numFmtId="164" fontId="0" fillId="0" borderId="20" xfId="0" applyBorder="1" applyAlignment="1">
      <alignment horizontal="center" vertical="top" wrapText="1"/>
    </xf>
    <xf numFmtId="164" fontId="0" fillId="0" borderId="21" xfId="0" applyBorder="1" applyAlignment="1">
      <alignment horizontal="center" vertical="top" wrapText="1"/>
    </xf>
  </cellXfs>
  <cellStyles count="8">
    <cellStyle name="Normal" xfId="0"/>
    <cellStyle name="Comma" xfId="15"/>
    <cellStyle name="Comma [0]" xfId="16"/>
    <cellStyle name="Currency" xfId="17"/>
    <cellStyle name="Currency [0]" xfId="18"/>
    <cellStyle name="Percent" xfId="19"/>
    <cellStyle name="Excel_BuiltIn_Title" xfId="20"/>
    <cellStyle name="Excel_BuiltIn_Bad"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AN174"/>
  <sheetViews>
    <sheetView showGridLines="0" tabSelected="1" defaultGridColor="0" colorId="12" workbookViewId="0" topLeftCell="M1">
      <selection activeCell="N80" sqref="N80"/>
    </sheetView>
  </sheetViews>
  <sheetFormatPr defaultColWidth="9.140625" defaultRowHeight="12.75"/>
  <cols>
    <col min="1" max="1" width="2.7109375" style="0" customWidth="1"/>
    <col min="2" max="2" width="2.140625" style="0" customWidth="1"/>
    <col min="3" max="3" width="2.7109375" style="0" customWidth="1"/>
    <col min="4" max="12" width="0" style="0" hidden="1" customWidth="1"/>
    <col min="13" max="13" width="35.57421875" style="1" customWidth="1"/>
    <col min="14" max="14" width="14.7109375" style="1" customWidth="1"/>
    <col min="15" max="15" width="4.8515625" style="1" customWidth="1"/>
    <col min="16" max="16" width="11.28125" style="2" customWidth="1"/>
    <col min="17" max="17" width="10.28125" style="0" customWidth="1"/>
    <col min="18" max="18" width="10.28125" style="1" customWidth="1"/>
    <col min="19" max="19" width="3.8515625" style="3" customWidth="1"/>
    <col min="20" max="20" width="8.00390625" style="4" customWidth="1"/>
    <col min="21" max="21" width="3.28125" style="5" customWidth="1"/>
    <col min="22" max="22" width="6.00390625" style="2" customWidth="1"/>
    <col min="23" max="23" width="3.140625" style="6" customWidth="1"/>
    <col min="24" max="24" width="8.00390625" style="0" customWidth="1"/>
    <col min="25" max="25" width="5.28125" style="0" customWidth="1"/>
    <col min="26" max="26" width="2.421875" style="0" customWidth="1"/>
    <col min="27" max="27" width="7.140625" style="0" customWidth="1"/>
    <col min="28" max="28" width="24.57421875" style="7" customWidth="1"/>
    <col min="29" max="29" width="51.57421875" style="7" customWidth="1"/>
    <col min="31" max="31" width="5.28125" style="0" customWidth="1"/>
    <col min="37" max="37" width="8.8515625" style="0" customWidth="1"/>
    <col min="38" max="40" width="0" style="0" hidden="1" customWidth="1"/>
  </cols>
  <sheetData>
    <row r="1" spans="1:40" ht="33" customHeight="1">
      <c r="A1" s="8" t="s">
        <v>0</v>
      </c>
      <c r="B1" s="8"/>
      <c r="C1" s="8"/>
      <c r="D1" s="8"/>
      <c r="E1" s="8"/>
      <c r="F1" s="8"/>
      <c r="G1" s="8"/>
      <c r="H1" s="8"/>
      <c r="I1" s="8"/>
      <c r="J1" s="8"/>
      <c r="K1" s="8"/>
      <c r="L1" s="8"/>
      <c r="M1" s="8"/>
      <c r="N1" s="8"/>
      <c r="O1" s="8"/>
      <c r="P1" s="8"/>
      <c r="Q1" s="8"/>
      <c r="R1" s="8"/>
      <c r="S1" s="9" t="s">
        <v>1</v>
      </c>
      <c r="T1" s="9"/>
      <c r="U1" s="9"/>
      <c r="V1" s="9"/>
      <c r="W1" s="9"/>
      <c r="X1" s="9"/>
      <c r="Y1" s="9"/>
      <c r="Z1" s="10"/>
      <c r="AA1" s="10"/>
      <c r="AD1" s="11"/>
      <c r="AF1" s="11"/>
      <c r="AG1" s="11"/>
      <c r="AH1" s="11"/>
      <c r="AI1" s="11"/>
      <c r="AL1" s="12"/>
      <c r="AM1" s="12"/>
      <c r="AN1" s="12"/>
    </row>
    <row r="2" spans="13:40" ht="12.75" hidden="1">
      <c r="M2" s="13" t="s">
        <v>2</v>
      </c>
      <c r="N2" s="14">
        <f>N78</f>
        <v>40148</v>
      </c>
      <c r="O2" s="14"/>
      <c r="P2" s="14"/>
      <c r="Q2" s="15"/>
      <c r="R2" s="15"/>
      <c r="S2" s="15"/>
      <c r="T2" s="15"/>
      <c r="U2" s="15"/>
      <c r="V2" s="15"/>
      <c r="W2" s="15"/>
      <c r="X2" s="15"/>
      <c r="Y2" s="16"/>
      <c r="Z2" s="17"/>
      <c r="AA2" s="17"/>
      <c r="AD2" s="11"/>
      <c r="AF2" s="11"/>
      <c r="AG2" s="11"/>
      <c r="AH2" s="11"/>
      <c r="AI2" s="11"/>
      <c r="AL2" s="12">
        <f aca="true" t="shared" si="0" ref="AL2:AL33">IF(AN2-$P$13&lt;=0,100000,AN2-$P$13)</f>
        <v>100000</v>
      </c>
      <c r="AM2" s="12">
        <f aca="true" t="shared" si="1" ref="AM2:AM33">IF(AN2-$P$11&lt;0,100000,AN2-$P$11)</f>
        <v>100000</v>
      </c>
      <c r="AN2" s="12">
        <v>8500</v>
      </c>
    </row>
    <row r="3" spans="13:40" ht="24.75" customHeight="1" hidden="1">
      <c r="M3" s="18" t="s">
        <v>3</v>
      </c>
      <c r="N3" s="15" t="str">
        <f>N74</f>
        <v>Balakrishnan.P</v>
      </c>
      <c r="O3" s="15"/>
      <c r="P3" s="15"/>
      <c r="Q3" s="15"/>
      <c r="R3" s="19" t="s">
        <v>4</v>
      </c>
      <c r="S3" s="19"/>
      <c r="T3" s="19"/>
      <c r="U3" s="19"/>
      <c r="V3" s="20">
        <f>ROUNDDOWN(AA3,0)</f>
        <v>12</v>
      </c>
      <c r="W3" s="21"/>
      <c r="X3" s="22" t="s">
        <v>5</v>
      </c>
      <c r="Y3" s="23"/>
      <c r="Z3" s="24"/>
      <c r="AA3" s="20">
        <f>IF(Z6&gt;30,30,IF(Z6&lt;31,Z6))</f>
        <v>12.033333333333333</v>
      </c>
      <c r="AD3" s="11"/>
      <c r="AF3" s="11"/>
      <c r="AG3" s="11"/>
      <c r="AH3" s="11"/>
      <c r="AI3" s="11"/>
      <c r="AL3" s="12">
        <f t="shared" si="0"/>
        <v>100000</v>
      </c>
      <c r="AM3" s="12">
        <f t="shared" si="1"/>
        <v>100000</v>
      </c>
      <c r="AN3" s="12">
        <f>AN2+230</f>
        <v>8730</v>
      </c>
    </row>
    <row r="4" spans="13:40" ht="24.75" customHeight="1" hidden="1">
      <c r="M4" s="18" t="s">
        <v>6</v>
      </c>
      <c r="N4" s="14">
        <f>N76</f>
        <v>24976</v>
      </c>
      <c r="O4" s="14"/>
      <c r="P4" s="14"/>
      <c r="Q4" s="16" t="str">
        <f>N75</f>
        <v>HSA, MPSGVHSS BELLIKOTH</v>
      </c>
      <c r="R4" s="16"/>
      <c r="S4" s="16"/>
      <c r="T4" s="16"/>
      <c r="U4" s="16"/>
      <c r="V4" s="16"/>
      <c r="W4" s="16"/>
      <c r="X4" s="25"/>
      <c r="Y4" s="26"/>
      <c r="Z4" s="24"/>
      <c r="AA4" s="24"/>
      <c r="AD4" s="11"/>
      <c r="AF4" s="11"/>
      <c r="AG4" s="11"/>
      <c r="AH4" s="11"/>
      <c r="AI4" s="11"/>
      <c r="AL4" s="12">
        <f t="shared" si="0"/>
        <v>100000</v>
      </c>
      <c r="AM4" s="12">
        <f t="shared" si="1"/>
        <v>100000</v>
      </c>
      <c r="AN4" s="12">
        <f>AN3+230</f>
        <v>8960</v>
      </c>
    </row>
    <row r="5" spans="13:40" ht="20.25" customHeight="1" hidden="1">
      <c r="M5" s="18" t="s">
        <v>7</v>
      </c>
      <c r="N5" s="14">
        <f>N77</f>
        <v>35753</v>
      </c>
      <c r="O5" s="14"/>
      <c r="P5" s="14"/>
      <c r="Q5" s="27" t="s">
        <v>8</v>
      </c>
      <c r="R5" s="27"/>
      <c r="S5" s="28" t="str">
        <f>N80</f>
        <v>(8390-200-9590-240-10790-280-11910-340-13270)</v>
      </c>
      <c r="T5" s="28"/>
      <c r="U5" s="28"/>
      <c r="V5" s="28"/>
      <c r="W5" s="28"/>
      <c r="X5" s="28"/>
      <c r="Y5" s="28"/>
      <c r="Z5" s="28"/>
      <c r="AA5" s="28"/>
      <c r="AB5" s="28"/>
      <c r="AD5" s="11"/>
      <c r="AF5" s="11"/>
      <c r="AG5" s="11"/>
      <c r="AH5" s="11"/>
      <c r="AI5" s="11"/>
      <c r="AL5" s="12">
        <f t="shared" si="0"/>
        <v>100000</v>
      </c>
      <c r="AM5" s="12">
        <f t="shared" si="1"/>
        <v>100000</v>
      </c>
      <c r="AN5" s="12">
        <f>AN4+230</f>
        <v>9190</v>
      </c>
    </row>
    <row r="6" spans="13:40" ht="12.75" hidden="1">
      <c r="M6" s="29" t="s">
        <v>9</v>
      </c>
      <c r="N6" s="30"/>
      <c r="O6" s="30"/>
      <c r="P6" s="31">
        <f>N79</f>
        <v>11070</v>
      </c>
      <c r="Q6" s="32"/>
      <c r="R6" s="29">
        <v>8500</v>
      </c>
      <c r="S6" s="33">
        <v>230</v>
      </c>
      <c r="T6" s="34"/>
      <c r="U6" s="35"/>
      <c r="V6" s="36"/>
      <c r="W6" s="35"/>
      <c r="X6" s="20"/>
      <c r="Y6" s="35"/>
      <c r="Z6" s="20">
        <f>YEARFRAC(N5,N2)</f>
        <v>12.033333333333333</v>
      </c>
      <c r="AA6" s="35"/>
      <c r="AD6" s="11"/>
      <c r="AF6" s="11"/>
      <c r="AG6" s="11"/>
      <c r="AH6" s="11"/>
      <c r="AI6" s="11"/>
      <c r="AL6" s="12">
        <f t="shared" si="0"/>
        <v>100000</v>
      </c>
      <c r="AM6" s="12">
        <f t="shared" si="1"/>
        <v>100000</v>
      </c>
      <c r="AN6" s="12">
        <f>AN5+250</f>
        <v>9440</v>
      </c>
    </row>
    <row r="7" spans="13:40" ht="12.75" hidden="1">
      <c r="M7" s="37" t="s">
        <v>10</v>
      </c>
      <c r="N7" s="38"/>
      <c r="O7" s="38"/>
      <c r="P7" s="39">
        <f>ROUND(P6*64%,0)</f>
        <v>7085</v>
      </c>
      <c r="Q7" s="40"/>
      <c r="R7" s="37">
        <v>8730</v>
      </c>
      <c r="S7" s="33"/>
      <c r="T7" s="34"/>
      <c r="U7" s="35"/>
      <c r="V7" s="36"/>
      <c r="W7" s="35"/>
      <c r="X7" s="20"/>
      <c r="Y7" s="35"/>
      <c r="Z7" s="20"/>
      <c r="AA7" s="35"/>
      <c r="AD7" s="11"/>
      <c r="AF7" s="11"/>
      <c r="AG7" s="11"/>
      <c r="AH7" s="11"/>
      <c r="AI7" s="11"/>
      <c r="AL7" s="12">
        <f t="shared" si="0"/>
        <v>100000</v>
      </c>
      <c r="AM7" s="12">
        <f t="shared" si="1"/>
        <v>100000</v>
      </c>
      <c r="AN7" s="12">
        <f>AN6+250</f>
        <v>9690</v>
      </c>
    </row>
    <row r="8" spans="13:40" ht="12.75" hidden="1">
      <c r="M8" s="37" t="s">
        <v>11</v>
      </c>
      <c r="N8" s="38">
        <f>ROUND(P6*10%,0)</f>
        <v>1107</v>
      </c>
      <c r="O8" s="38"/>
      <c r="P8" s="39">
        <f>IF(N8&lt;1000,1000,N8)</f>
        <v>1107</v>
      </c>
      <c r="Q8" s="40"/>
      <c r="R8" s="37">
        <v>8960</v>
      </c>
      <c r="S8" s="33"/>
      <c r="T8" s="34"/>
      <c r="U8" s="35"/>
      <c r="V8" s="36"/>
      <c r="W8" s="35"/>
      <c r="X8" s="20"/>
      <c r="Y8" s="35"/>
      <c r="Z8" s="20"/>
      <c r="AA8" s="35"/>
      <c r="AD8" s="11"/>
      <c r="AF8" s="11"/>
      <c r="AG8" s="11"/>
      <c r="AH8" s="11"/>
      <c r="AI8" s="11"/>
      <c r="AL8" s="12">
        <f t="shared" si="0"/>
        <v>100000</v>
      </c>
      <c r="AM8" s="12">
        <f t="shared" si="1"/>
        <v>100000</v>
      </c>
      <c r="AN8" s="12">
        <f>AN7+250</f>
        <v>9940</v>
      </c>
    </row>
    <row r="9" spans="13:40" ht="12.75" hidden="1">
      <c r="M9" s="37" t="s">
        <v>12</v>
      </c>
      <c r="N9" s="38">
        <f>V3*0.5</f>
        <v>6</v>
      </c>
      <c r="O9" s="38"/>
      <c r="P9" s="39">
        <f>ROUND(P6*N9%,0)</f>
        <v>664</v>
      </c>
      <c r="Q9" s="40"/>
      <c r="R9" s="37">
        <v>9190</v>
      </c>
      <c r="S9" s="41"/>
      <c r="T9" s="34"/>
      <c r="U9" s="42" t="s">
        <v>13</v>
      </c>
      <c r="V9" s="42"/>
      <c r="W9" s="42"/>
      <c r="X9" s="42"/>
      <c r="Y9" s="42"/>
      <c r="Z9" s="42"/>
      <c r="AA9" s="42"/>
      <c r="AD9" s="11"/>
      <c r="AF9" s="11"/>
      <c r="AG9" s="11"/>
      <c r="AH9" s="11"/>
      <c r="AI9" s="11"/>
      <c r="AL9" s="12">
        <f t="shared" si="0"/>
        <v>100000</v>
      </c>
      <c r="AM9" s="12">
        <f t="shared" si="1"/>
        <v>100000</v>
      </c>
      <c r="AN9" s="12">
        <f>AN8+270</f>
        <v>10210</v>
      </c>
    </row>
    <row r="10" spans="13:40" ht="12.75" hidden="1">
      <c r="M10" s="37"/>
      <c r="N10" s="38"/>
      <c r="O10" s="38"/>
      <c r="P10" s="39"/>
      <c r="Q10" s="40"/>
      <c r="R10" s="43">
        <v>9440</v>
      </c>
      <c r="S10" s="44">
        <v>250</v>
      </c>
      <c r="T10" s="28" t="str">
        <f>N81</f>
        <v>14620-360-14980-400-16980-440-18740-500-21240-560-23480</v>
      </c>
      <c r="U10" s="28"/>
      <c r="V10" s="28"/>
      <c r="W10" s="28"/>
      <c r="X10" s="28"/>
      <c r="Y10" s="28"/>
      <c r="Z10" s="28"/>
      <c r="AA10" s="28"/>
      <c r="AB10" s="28"/>
      <c r="AD10" s="11"/>
      <c r="AF10" s="11"/>
      <c r="AG10" s="11"/>
      <c r="AH10" s="11"/>
      <c r="AI10" s="11"/>
      <c r="AL10" s="12">
        <f t="shared" si="0"/>
        <v>100000</v>
      </c>
      <c r="AM10" s="12">
        <f t="shared" si="1"/>
        <v>100000</v>
      </c>
      <c r="AN10" s="12">
        <f>AN9+270</f>
        <v>10480</v>
      </c>
    </row>
    <row r="11" spans="13:40" ht="12.75" hidden="1">
      <c r="M11" s="37" t="s">
        <v>14</v>
      </c>
      <c r="N11" s="38"/>
      <c r="O11" s="38"/>
      <c r="P11" s="45">
        <f>P6+P7+P8+P9+P10</f>
        <v>19926</v>
      </c>
      <c r="Q11" s="40"/>
      <c r="R11" s="39">
        <v>9690</v>
      </c>
      <c r="S11" s="33"/>
      <c r="T11" s="36"/>
      <c r="U11" s="35"/>
      <c r="V11" s="36"/>
      <c r="W11" s="35"/>
      <c r="X11" s="36"/>
      <c r="Y11" s="46"/>
      <c r="Z11" s="34"/>
      <c r="AA11" s="46"/>
      <c r="AD11" s="11"/>
      <c r="AF11" s="11"/>
      <c r="AG11" s="11"/>
      <c r="AH11" s="11"/>
      <c r="AI11" s="11"/>
      <c r="AL11" s="12">
        <f t="shared" si="0"/>
        <v>100000</v>
      </c>
      <c r="AM11" s="12">
        <f t="shared" si="1"/>
        <v>100000</v>
      </c>
      <c r="AN11" s="12">
        <f>AN10+270</f>
        <v>10750</v>
      </c>
    </row>
    <row r="12" spans="13:40" ht="12.75" hidden="1">
      <c r="M12" s="37"/>
      <c r="N12" s="38"/>
      <c r="O12" s="38"/>
      <c r="P12" s="39"/>
      <c r="Q12" s="40"/>
      <c r="R12" s="47">
        <v>9940</v>
      </c>
      <c r="S12" s="41"/>
      <c r="T12" s="36"/>
      <c r="U12" s="35"/>
      <c r="V12" s="36"/>
      <c r="W12" s="35"/>
      <c r="X12" s="36"/>
      <c r="Y12" s="46"/>
      <c r="Z12" s="34"/>
      <c r="AA12" s="46"/>
      <c r="AD12" s="11"/>
      <c r="AF12" s="11"/>
      <c r="AG12" s="11"/>
      <c r="AH12" s="11"/>
      <c r="AI12" s="11"/>
      <c r="AL12" s="12">
        <f t="shared" si="0"/>
        <v>100000</v>
      </c>
      <c r="AM12" s="12">
        <f t="shared" si="1"/>
        <v>100000</v>
      </c>
      <c r="AN12" s="12">
        <f>AN11+270</f>
        <v>11020</v>
      </c>
    </row>
    <row r="13" spans="13:40" ht="12.75" hidden="1">
      <c r="M13" s="37" t="s">
        <v>15</v>
      </c>
      <c r="N13" s="38"/>
      <c r="O13" s="38"/>
      <c r="P13" s="48">
        <f>P11+MIN(AM:AM)</f>
        <v>20240</v>
      </c>
      <c r="Q13" s="49"/>
      <c r="R13" s="45">
        <v>10210</v>
      </c>
      <c r="S13" s="50">
        <v>270</v>
      </c>
      <c r="T13" s="36"/>
      <c r="U13" s="35"/>
      <c r="V13" s="36"/>
      <c r="W13" s="35"/>
      <c r="X13" s="36"/>
      <c r="Y13" s="46"/>
      <c r="Z13" s="34"/>
      <c r="AA13" s="46"/>
      <c r="AD13" s="11"/>
      <c r="AF13" s="11"/>
      <c r="AG13" s="11"/>
      <c r="AH13" s="11"/>
      <c r="AI13" s="11"/>
      <c r="AL13" s="12">
        <f t="shared" si="0"/>
        <v>100000</v>
      </c>
      <c r="AM13" s="12">
        <f t="shared" si="1"/>
        <v>100000</v>
      </c>
      <c r="AN13" s="12">
        <f>AN12+300</f>
        <v>11320</v>
      </c>
    </row>
    <row r="14" spans="13:40" ht="12.75" hidden="1">
      <c r="M14" s="37"/>
      <c r="N14" s="38"/>
      <c r="O14" s="38"/>
      <c r="P14" s="39"/>
      <c r="Q14" s="49"/>
      <c r="R14" s="45">
        <v>10480</v>
      </c>
      <c r="S14" s="33"/>
      <c r="T14" s="36"/>
      <c r="U14" s="35"/>
      <c r="V14" s="20"/>
      <c r="W14" s="51"/>
      <c r="X14" s="36"/>
      <c r="Y14" s="46"/>
      <c r="Z14" s="34"/>
      <c r="AA14" s="46"/>
      <c r="AD14" s="11"/>
      <c r="AF14" s="11"/>
      <c r="AG14" s="11"/>
      <c r="AH14" s="11"/>
      <c r="AI14" s="11"/>
      <c r="AL14" s="12">
        <f t="shared" si="0"/>
        <v>100000</v>
      </c>
      <c r="AM14" s="12">
        <f t="shared" si="1"/>
        <v>100000</v>
      </c>
      <c r="AN14" s="12">
        <f>AN13+300</f>
        <v>11620</v>
      </c>
    </row>
    <row r="15" spans="13:40" ht="18.75" customHeight="1" hidden="1">
      <c r="M15" s="37"/>
      <c r="N15" s="52"/>
      <c r="O15" s="52"/>
      <c r="P15" s="39"/>
      <c r="Q15" s="49"/>
      <c r="R15" s="45">
        <v>10750</v>
      </c>
      <c r="S15" s="33"/>
      <c r="T15" s="36"/>
      <c r="U15" s="35"/>
      <c r="V15" s="20"/>
      <c r="W15" s="51"/>
      <c r="X15" s="34"/>
      <c r="Y15" s="46"/>
      <c r="Z15" s="20"/>
      <c r="AA15" s="46"/>
      <c r="AD15" s="11"/>
      <c r="AF15" s="11"/>
      <c r="AG15" s="11"/>
      <c r="AH15" s="11"/>
      <c r="AI15" s="11"/>
      <c r="AL15" s="53">
        <f t="shared" si="0"/>
        <v>100000</v>
      </c>
      <c r="AM15" s="53">
        <f t="shared" si="1"/>
        <v>100000</v>
      </c>
      <c r="AN15" s="53">
        <f>AN14+300</f>
        <v>11920</v>
      </c>
    </row>
    <row r="16" spans="13:40" ht="12.75" hidden="1">
      <c r="M16" s="37"/>
      <c r="N16" s="54"/>
      <c r="O16" s="38"/>
      <c r="P16" s="39"/>
      <c r="Q16" s="49"/>
      <c r="R16" s="45">
        <v>11020</v>
      </c>
      <c r="S16" s="33"/>
      <c r="T16" s="34"/>
      <c r="U16" s="51"/>
      <c r="V16" s="20"/>
      <c r="W16" s="51"/>
      <c r="X16" s="34"/>
      <c r="Y16" s="46"/>
      <c r="Z16" s="20"/>
      <c r="AA16" s="46"/>
      <c r="AD16" s="11"/>
      <c r="AF16" s="11"/>
      <c r="AG16" s="11"/>
      <c r="AH16" s="11"/>
      <c r="AI16" s="11"/>
      <c r="AL16" s="53">
        <f t="shared" si="0"/>
        <v>100000</v>
      </c>
      <c r="AM16" s="53">
        <f t="shared" si="1"/>
        <v>100000</v>
      </c>
      <c r="AN16" s="53">
        <f>AN15+300</f>
        <v>12220</v>
      </c>
    </row>
    <row r="17" spans="13:40" ht="12.75" hidden="1">
      <c r="M17" s="37"/>
      <c r="N17" s="38"/>
      <c r="O17" s="38"/>
      <c r="P17" s="39"/>
      <c r="Q17" s="40"/>
      <c r="R17" s="55">
        <v>11320</v>
      </c>
      <c r="S17" s="56">
        <v>300</v>
      </c>
      <c r="T17" s="34"/>
      <c r="U17" s="51"/>
      <c r="V17" s="20"/>
      <c r="W17" s="51"/>
      <c r="X17" s="34"/>
      <c r="Y17" s="46"/>
      <c r="Z17" s="20"/>
      <c r="AA17" s="46"/>
      <c r="AD17" s="11"/>
      <c r="AF17" s="11"/>
      <c r="AG17" s="11"/>
      <c r="AH17" s="11"/>
      <c r="AI17" s="11"/>
      <c r="AL17" s="53">
        <f t="shared" si="0"/>
        <v>100000</v>
      </c>
      <c r="AM17" s="53">
        <f t="shared" si="1"/>
        <v>100000</v>
      </c>
      <c r="AN17" s="53">
        <f>AN16+330</f>
        <v>12550</v>
      </c>
    </row>
    <row r="18" spans="13:40" ht="40.5" customHeight="1" hidden="1">
      <c r="M18" s="57" t="s">
        <v>16</v>
      </c>
      <c r="N18" s="58">
        <f>N2</f>
        <v>40148</v>
      </c>
      <c r="O18" s="38"/>
      <c r="P18" s="59">
        <f>P13</f>
        <v>20240</v>
      </c>
      <c r="Q18" s="40"/>
      <c r="R18" s="60">
        <v>11620</v>
      </c>
      <c r="S18" s="33"/>
      <c r="T18" s="34"/>
      <c r="U18" s="51"/>
      <c r="V18" s="20"/>
      <c r="W18" s="51"/>
      <c r="X18" s="34"/>
      <c r="Y18" s="46"/>
      <c r="Z18" s="20"/>
      <c r="AA18" s="46"/>
      <c r="AD18" s="11"/>
      <c r="AF18" s="11"/>
      <c r="AG18" s="11"/>
      <c r="AH18" s="11"/>
      <c r="AI18" s="11"/>
      <c r="AL18" s="53">
        <f t="shared" si="0"/>
        <v>100000</v>
      </c>
      <c r="AM18" s="53">
        <f t="shared" si="1"/>
        <v>100000</v>
      </c>
      <c r="AN18" s="53">
        <f>AN17+330</f>
        <v>12880</v>
      </c>
    </row>
    <row r="19" spans="13:40" ht="12.75" hidden="1">
      <c r="M19" s="37"/>
      <c r="N19" s="38"/>
      <c r="O19" s="38"/>
      <c r="P19" s="39"/>
      <c r="Q19" s="40"/>
      <c r="R19" s="60">
        <v>11920</v>
      </c>
      <c r="S19" s="33"/>
      <c r="T19" s="61"/>
      <c r="U19" s="62"/>
      <c r="V19" s="63"/>
      <c r="W19" s="64"/>
      <c r="X19" s="34"/>
      <c r="Y19" s="46"/>
      <c r="Z19" s="46"/>
      <c r="AA19" s="46"/>
      <c r="AD19" s="11"/>
      <c r="AF19" s="11"/>
      <c r="AG19" s="11"/>
      <c r="AH19" s="11"/>
      <c r="AI19" s="11"/>
      <c r="AL19" s="53">
        <f t="shared" si="0"/>
        <v>100000</v>
      </c>
      <c r="AM19" s="53">
        <f t="shared" si="1"/>
        <v>100000</v>
      </c>
      <c r="AN19" s="53">
        <f>AN18+330</f>
        <v>13210</v>
      </c>
    </row>
    <row r="20" spans="13:40" ht="12.75" hidden="1">
      <c r="M20" s="37" t="s">
        <v>17</v>
      </c>
      <c r="N20" s="65">
        <f>N18+365</f>
        <v>40513</v>
      </c>
      <c r="O20" s="38"/>
      <c r="P20" s="66">
        <f>P18+MIN(AL:AL)</f>
        <v>20740</v>
      </c>
      <c r="Q20" s="40"/>
      <c r="R20" s="67">
        <v>12220</v>
      </c>
      <c r="S20" s="68"/>
      <c r="W20" s="64"/>
      <c r="X20" s="34"/>
      <c r="Y20" s="46"/>
      <c r="Z20" s="46"/>
      <c r="AA20" s="46"/>
      <c r="AB20" s="69"/>
      <c r="AD20" s="11"/>
      <c r="AF20" s="11"/>
      <c r="AG20" s="11"/>
      <c r="AH20" s="11"/>
      <c r="AI20" s="11"/>
      <c r="AL20" s="53">
        <f t="shared" si="0"/>
        <v>100000</v>
      </c>
      <c r="AM20" s="53">
        <f t="shared" si="1"/>
        <v>100000</v>
      </c>
      <c r="AN20" s="53">
        <f>AN19+330</f>
        <v>13540</v>
      </c>
    </row>
    <row r="21" spans="13:40" ht="12.75" hidden="1">
      <c r="M21" s="37"/>
      <c r="N21" s="38"/>
      <c r="O21" s="38"/>
      <c r="P21" s="39"/>
      <c r="Q21" s="49"/>
      <c r="R21" s="70">
        <v>6080</v>
      </c>
      <c r="S21" s="33">
        <v>150</v>
      </c>
      <c r="T21" s="71"/>
      <c r="U21" s="72"/>
      <c r="V21" s="73"/>
      <c r="W21" s="64"/>
      <c r="X21" s="34"/>
      <c r="Y21" s="46"/>
      <c r="Z21" s="46"/>
      <c r="AA21" s="46"/>
      <c r="AB21" s="69"/>
      <c r="AD21" s="11"/>
      <c r="AF21" s="11"/>
      <c r="AG21" s="11"/>
      <c r="AH21" s="11"/>
      <c r="AI21" s="11"/>
      <c r="AL21" s="53">
        <f t="shared" si="0"/>
        <v>100000</v>
      </c>
      <c r="AM21" s="53">
        <f t="shared" si="1"/>
        <v>100000</v>
      </c>
      <c r="AN21" s="53">
        <f>AN20+360</f>
        <v>13900</v>
      </c>
    </row>
    <row r="22" spans="13:40" ht="12.75" hidden="1">
      <c r="M22" s="37" t="s">
        <v>18</v>
      </c>
      <c r="N22" s="38"/>
      <c r="O22" s="38"/>
      <c r="P22" s="39">
        <f>ROUND(P18*16%,0)</f>
        <v>3238</v>
      </c>
      <c r="Q22" s="49"/>
      <c r="R22" s="45">
        <v>6230</v>
      </c>
      <c r="S22" s="33"/>
      <c r="V22" s="74"/>
      <c r="W22" s="64"/>
      <c r="X22" s="34"/>
      <c r="Y22" s="46"/>
      <c r="Z22" s="46"/>
      <c r="AA22" s="46"/>
      <c r="AB22" s="69"/>
      <c r="AD22" s="11"/>
      <c r="AF22" s="11"/>
      <c r="AG22" s="11"/>
      <c r="AH22" s="11"/>
      <c r="AI22" s="11"/>
      <c r="AL22" s="53">
        <f t="shared" si="0"/>
        <v>100000</v>
      </c>
      <c r="AM22" s="53">
        <f t="shared" si="1"/>
        <v>100000</v>
      </c>
      <c r="AN22" s="53">
        <f>AN21+360</f>
        <v>14260</v>
      </c>
    </row>
    <row r="23" spans="13:40" ht="12.75" hidden="1">
      <c r="M23" s="37"/>
      <c r="N23" s="38"/>
      <c r="O23" s="38"/>
      <c r="P23" s="39"/>
      <c r="Q23" s="49"/>
      <c r="R23" s="45">
        <v>6380</v>
      </c>
      <c r="S23" s="33"/>
      <c r="V23" s="74"/>
      <c r="X23" s="24"/>
      <c r="Y23" s="24"/>
      <c r="Z23" s="24"/>
      <c r="AA23" s="24"/>
      <c r="AD23" s="11"/>
      <c r="AF23" s="11"/>
      <c r="AG23" s="11"/>
      <c r="AH23" s="11"/>
      <c r="AI23" s="11"/>
      <c r="AL23" s="53">
        <f t="shared" si="0"/>
        <v>100000</v>
      </c>
      <c r="AM23" s="53">
        <f t="shared" si="1"/>
        <v>100000</v>
      </c>
      <c r="AN23" s="53">
        <f>AN22+360</f>
        <v>14620</v>
      </c>
    </row>
    <row r="24" spans="13:40" ht="12.75" hidden="1">
      <c r="M24" s="37" t="s">
        <v>19</v>
      </c>
      <c r="N24" s="38"/>
      <c r="O24" s="38"/>
      <c r="P24" s="49">
        <v>150</v>
      </c>
      <c r="Q24" s="49"/>
      <c r="R24" s="45">
        <v>6530</v>
      </c>
      <c r="S24" s="33"/>
      <c r="V24" s="74"/>
      <c r="X24" s="24"/>
      <c r="Y24" s="24"/>
      <c r="Z24" s="24"/>
      <c r="AA24" s="24"/>
      <c r="AD24" s="11"/>
      <c r="AF24" s="11"/>
      <c r="AG24" s="11"/>
      <c r="AH24" s="11"/>
      <c r="AI24" s="11"/>
      <c r="AL24" s="53">
        <f t="shared" si="0"/>
        <v>100000</v>
      </c>
      <c r="AM24" s="53">
        <f t="shared" si="1"/>
        <v>100000</v>
      </c>
      <c r="AN24" s="53">
        <f>AN23+360</f>
        <v>14980</v>
      </c>
    </row>
    <row r="25" spans="13:40" ht="12.75" hidden="1">
      <c r="M25" s="37"/>
      <c r="N25" s="38"/>
      <c r="O25" s="38"/>
      <c r="P25" s="39"/>
      <c r="Q25" s="49"/>
      <c r="R25" s="75">
        <v>6680</v>
      </c>
      <c r="S25" s="41"/>
      <c r="V25" s="74"/>
      <c r="X25" s="24"/>
      <c r="Y25" s="24"/>
      <c r="Z25" s="24"/>
      <c r="AA25" s="24"/>
      <c r="AD25" s="11"/>
      <c r="AF25" s="11"/>
      <c r="AG25" s="11"/>
      <c r="AH25" s="11"/>
      <c r="AI25" s="11"/>
      <c r="AL25" s="53">
        <f t="shared" si="0"/>
        <v>100000</v>
      </c>
      <c r="AM25" s="53">
        <f t="shared" si="1"/>
        <v>100000</v>
      </c>
      <c r="AN25" s="53">
        <f>AN24+400</f>
        <v>15380</v>
      </c>
    </row>
    <row r="26" spans="13:40" ht="12.75" hidden="1">
      <c r="M26" s="76" t="s">
        <v>20</v>
      </c>
      <c r="N26" s="77">
        <f>N18</f>
        <v>40148</v>
      </c>
      <c r="O26" s="78"/>
      <c r="P26" s="47">
        <f>P20+P22+P24</f>
        <v>24128</v>
      </c>
      <c r="Q26" s="79"/>
      <c r="R26" s="43">
        <v>6840</v>
      </c>
      <c r="S26" s="56">
        <v>160</v>
      </c>
      <c r="X26" s="24"/>
      <c r="Y26" s="24"/>
      <c r="Z26" s="24"/>
      <c r="AA26" s="24"/>
      <c r="AD26" s="11"/>
      <c r="AF26" s="11"/>
      <c r="AG26" s="11"/>
      <c r="AH26" s="11"/>
      <c r="AI26" s="11"/>
      <c r="AL26" s="53">
        <f t="shared" si="0"/>
        <v>100000</v>
      </c>
      <c r="AM26" s="53">
        <f t="shared" si="1"/>
        <v>100000</v>
      </c>
      <c r="AN26" s="53">
        <f>AN25+400</f>
        <v>15780</v>
      </c>
    </row>
    <row r="27" spans="13:40" ht="12.75" hidden="1">
      <c r="M27" s="34"/>
      <c r="N27" s="34"/>
      <c r="O27" s="34"/>
      <c r="P27" s="20"/>
      <c r="Q27" s="24"/>
      <c r="R27" s="39">
        <v>7000</v>
      </c>
      <c r="S27" s="33"/>
      <c r="X27" s="24"/>
      <c r="Y27" s="24"/>
      <c r="Z27" s="24"/>
      <c r="AA27" s="24"/>
      <c r="AD27" s="11"/>
      <c r="AF27" s="11"/>
      <c r="AG27" s="11"/>
      <c r="AH27" s="11"/>
      <c r="AI27" s="11"/>
      <c r="AL27" s="53">
        <f t="shared" si="0"/>
        <v>100000</v>
      </c>
      <c r="AM27" s="53">
        <f t="shared" si="1"/>
        <v>100000</v>
      </c>
      <c r="AN27" s="53">
        <f>AN26+400</f>
        <v>16180</v>
      </c>
    </row>
    <row r="28" spans="13:40" ht="12.75" hidden="1">
      <c r="M28" s="34"/>
      <c r="N28" s="34"/>
      <c r="O28" s="34"/>
      <c r="P28" s="20"/>
      <c r="Q28" s="24"/>
      <c r="R28" s="39">
        <v>7160</v>
      </c>
      <c r="S28" s="33"/>
      <c r="X28" s="24"/>
      <c r="Y28" s="24"/>
      <c r="Z28" s="24"/>
      <c r="AA28" s="24"/>
      <c r="AD28" s="11"/>
      <c r="AF28" s="11"/>
      <c r="AG28" s="11"/>
      <c r="AH28" s="11"/>
      <c r="AI28" s="11"/>
      <c r="AL28" s="53">
        <f t="shared" si="0"/>
        <v>100000</v>
      </c>
      <c r="AM28" s="53">
        <f t="shared" si="1"/>
        <v>100000</v>
      </c>
      <c r="AN28" s="53">
        <f>AN27+400</f>
        <v>16580</v>
      </c>
    </row>
    <row r="29" spans="13:40" ht="12.75" hidden="1">
      <c r="M29" s="34"/>
      <c r="N29" s="34"/>
      <c r="O29" s="34"/>
      <c r="P29" s="20"/>
      <c r="Q29" s="24"/>
      <c r="R29" s="39">
        <v>7320</v>
      </c>
      <c r="S29" s="33"/>
      <c r="X29" s="24"/>
      <c r="Y29" s="24"/>
      <c r="Z29" s="24"/>
      <c r="AA29" s="24"/>
      <c r="AD29" s="11"/>
      <c r="AF29" s="11"/>
      <c r="AG29" s="11"/>
      <c r="AH29" s="11"/>
      <c r="AI29" s="11"/>
      <c r="AL29" s="53">
        <f t="shared" si="0"/>
        <v>100000</v>
      </c>
      <c r="AM29" s="53">
        <f t="shared" si="1"/>
        <v>100000</v>
      </c>
      <c r="AN29" s="53">
        <f>AN28+400</f>
        <v>16980</v>
      </c>
    </row>
    <row r="30" spans="13:40" ht="12.75" hidden="1">
      <c r="M30" s="34"/>
      <c r="N30" s="34"/>
      <c r="O30" s="34"/>
      <c r="P30" s="20"/>
      <c r="Q30" s="24"/>
      <c r="R30" s="47">
        <v>7480</v>
      </c>
      <c r="S30" s="41"/>
      <c r="X30" s="24"/>
      <c r="Y30" s="24"/>
      <c r="Z30" s="24"/>
      <c r="AA30" s="24"/>
      <c r="AD30" s="11"/>
      <c r="AF30" s="11"/>
      <c r="AG30" s="11"/>
      <c r="AH30" s="11"/>
      <c r="AI30" s="11"/>
      <c r="AL30" s="53">
        <f t="shared" si="0"/>
        <v>100000</v>
      </c>
      <c r="AM30" s="53">
        <f t="shared" si="1"/>
        <v>100000</v>
      </c>
      <c r="AN30" s="53">
        <f>AN29+440</f>
        <v>17420</v>
      </c>
    </row>
    <row r="31" spans="13:40" ht="12.75" hidden="1">
      <c r="M31" s="34"/>
      <c r="N31" s="34"/>
      <c r="O31" s="34"/>
      <c r="P31" s="20"/>
      <c r="Q31" s="24"/>
      <c r="R31" s="70">
        <v>7650</v>
      </c>
      <c r="S31" s="50">
        <v>170</v>
      </c>
      <c r="X31" s="24"/>
      <c r="Y31" s="24"/>
      <c r="Z31" s="24"/>
      <c r="AA31" s="24"/>
      <c r="AD31" s="11"/>
      <c r="AF31" s="11"/>
      <c r="AG31" s="11"/>
      <c r="AH31" s="11"/>
      <c r="AI31" s="11"/>
      <c r="AL31" s="53">
        <f t="shared" si="0"/>
        <v>100000</v>
      </c>
      <c r="AM31" s="53">
        <f t="shared" si="1"/>
        <v>100000</v>
      </c>
      <c r="AN31" s="53">
        <f>AN30+440</f>
        <v>17860</v>
      </c>
    </row>
    <row r="32" spans="13:40" ht="12.75" hidden="1">
      <c r="M32" s="34"/>
      <c r="N32" s="34"/>
      <c r="O32" s="34"/>
      <c r="P32" s="20"/>
      <c r="Q32" s="24"/>
      <c r="R32" s="45">
        <v>7820</v>
      </c>
      <c r="S32" s="33"/>
      <c r="X32" s="24"/>
      <c r="Y32" s="24"/>
      <c r="Z32" s="24"/>
      <c r="AA32" s="24"/>
      <c r="AD32" s="11"/>
      <c r="AF32" s="11"/>
      <c r="AG32" s="11"/>
      <c r="AH32" s="11"/>
      <c r="AI32" s="11"/>
      <c r="AL32" s="53">
        <f t="shared" si="0"/>
        <v>100000</v>
      </c>
      <c r="AM32" s="53">
        <f t="shared" si="1"/>
        <v>100000</v>
      </c>
      <c r="AN32" s="53">
        <f>AN31+440</f>
        <v>18300</v>
      </c>
    </row>
    <row r="33" spans="13:40" ht="12.75" hidden="1">
      <c r="M33" s="34"/>
      <c r="N33" s="34"/>
      <c r="O33" s="34"/>
      <c r="P33" s="20"/>
      <c r="Q33" s="24"/>
      <c r="R33" s="45">
        <v>7990</v>
      </c>
      <c r="S33" s="33"/>
      <c r="X33" s="24"/>
      <c r="Y33" s="24"/>
      <c r="Z33" s="24"/>
      <c r="AA33" s="24"/>
      <c r="AD33" s="11"/>
      <c r="AF33" s="11"/>
      <c r="AG33" s="11"/>
      <c r="AH33" s="11"/>
      <c r="AI33" s="11"/>
      <c r="AL33" s="53">
        <f t="shared" si="0"/>
        <v>100000</v>
      </c>
      <c r="AM33" s="53">
        <f t="shared" si="1"/>
        <v>100000</v>
      </c>
      <c r="AN33" s="53">
        <f>AN32+440</f>
        <v>18740</v>
      </c>
    </row>
    <row r="34" spans="13:40" ht="12.75" hidden="1">
      <c r="M34" s="34"/>
      <c r="N34" s="34"/>
      <c r="O34" s="34"/>
      <c r="P34" s="20"/>
      <c r="Q34" s="24"/>
      <c r="R34" s="43">
        <v>12550</v>
      </c>
      <c r="S34" s="56">
        <v>330</v>
      </c>
      <c r="X34" s="24"/>
      <c r="Y34" s="24"/>
      <c r="Z34" s="24"/>
      <c r="AA34" s="24"/>
      <c r="AD34" s="11"/>
      <c r="AF34" s="11"/>
      <c r="AG34" s="11"/>
      <c r="AH34" s="11"/>
      <c r="AI34" s="11"/>
      <c r="AL34" s="53">
        <f aca="true" t="shared" si="2" ref="AL34:AL65">IF(AN34-$P$13&lt;=0,100000,AN34-$P$13)</f>
        <v>100000</v>
      </c>
      <c r="AM34" s="53">
        <f aca="true" t="shared" si="3" ref="AM34:AM65">IF(AN34-$P$11&lt;0,100000,AN34-$P$11)</f>
        <v>100000</v>
      </c>
      <c r="AN34" s="53">
        <f>AN33+500</f>
        <v>19240</v>
      </c>
    </row>
    <row r="35" spans="13:40" ht="12.75" hidden="1">
      <c r="M35" s="34"/>
      <c r="N35" s="34"/>
      <c r="O35" s="34"/>
      <c r="P35" s="20"/>
      <c r="Q35" s="24"/>
      <c r="R35" s="39">
        <v>12880</v>
      </c>
      <c r="S35" s="33"/>
      <c r="X35" s="24"/>
      <c r="Y35" s="24"/>
      <c r="Z35" s="24"/>
      <c r="AA35" s="24"/>
      <c r="AD35" s="11"/>
      <c r="AF35" s="11"/>
      <c r="AG35" s="11"/>
      <c r="AH35" s="11"/>
      <c r="AI35" s="11"/>
      <c r="AL35" s="53">
        <f t="shared" si="2"/>
        <v>100000</v>
      </c>
      <c r="AM35" s="53">
        <f t="shared" si="3"/>
        <v>100000</v>
      </c>
      <c r="AN35" s="53">
        <f>AN34+500</f>
        <v>19740</v>
      </c>
    </row>
    <row r="36" spans="13:40" ht="12.75" hidden="1">
      <c r="M36" s="34"/>
      <c r="N36" s="34"/>
      <c r="O36" s="34"/>
      <c r="P36" s="20"/>
      <c r="Q36" s="24"/>
      <c r="R36" s="39">
        <v>13210</v>
      </c>
      <c r="S36" s="33"/>
      <c r="X36" s="24"/>
      <c r="Y36" s="24"/>
      <c r="Z36" s="24"/>
      <c r="AA36" s="24"/>
      <c r="AD36" s="11"/>
      <c r="AF36" s="11"/>
      <c r="AG36" s="11"/>
      <c r="AH36" s="11"/>
      <c r="AI36" s="11"/>
      <c r="AL36" s="53">
        <f t="shared" si="2"/>
        <v>100000</v>
      </c>
      <c r="AM36" s="53">
        <f t="shared" si="3"/>
        <v>314</v>
      </c>
      <c r="AN36" s="53">
        <f>AN35+500</f>
        <v>20240</v>
      </c>
    </row>
    <row r="37" spans="13:40" ht="12.75" hidden="1">
      <c r="M37" s="34"/>
      <c r="N37" s="34"/>
      <c r="O37" s="34"/>
      <c r="P37" s="20"/>
      <c r="Q37" s="24"/>
      <c r="R37" s="39">
        <v>13540</v>
      </c>
      <c r="S37" s="33"/>
      <c r="X37" s="24"/>
      <c r="Y37" s="24"/>
      <c r="Z37" s="24"/>
      <c r="AA37" s="24"/>
      <c r="AD37" s="11"/>
      <c r="AF37" s="11"/>
      <c r="AG37" s="11"/>
      <c r="AH37" s="11"/>
      <c r="AI37" s="11"/>
      <c r="AL37" s="53">
        <f t="shared" si="2"/>
        <v>500</v>
      </c>
      <c r="AM37" s="53">
        <f t="shared" si="3"/>
        <v>814</v>
      </c>
      <c r="AN37" s="53">
        <f>AN36+500</f>
        <v>20740</v>
      </c>
    </row>
    <row r="38" spans="13:40" ht="12.75" hidden="1">
      <c r="M38" s="34"/>
      <c r="N38" s="34"/>
      <c r="O38" s="34"/>
      <c r="P38" s="20"/>
      <c r="Q38" s="24"/>
      <c r="R38" s="70">
        <v>13900</v>
      </c>
      <c r="S38" s="50">
        <v>360</v>
      </c>
      <c r="X38" s="24"/>
      <c r="Y38" s="24"/>
      <c r="Z38" s="24"/>
      <c r="AA38" s="24"/>
      <c r="AD38" s="11"/>
      <c r="AF38" s="11"/>
      <c r="AG38" s="11"/>
      <c r="AH38" s="11"/>
      <c r="AI38" s="11"/>
      <c r="AL38" s="53">
        <f t="shared" si="2"/>
        <v>1000</v>
      </c>
      <c r="AM38" s="53">
        <f t="shared" si="3"/>
        <v>1314</v>
      </c>
      <c r="AN38" s="53">
        <f>AN37+500</f>
        <v>21240</v>
      </c>
    </row>
    <row r="39" spans="13:40" ht="12.75" hidden="1">
      <c r="M39" s="34"/>
      <c r="N39" s="34"/>
      <c r="O39" s="34"/>
      <c r="P39" s="20"/>
      <c r="Q39" s="24"/>
      <c r="R39" s="45">
        <v>14260</v>
      </c>
      <c r="S39" s="33"/>
      <c r="X39" s="24"/>
      <c r="Y39" s="24"/>
      <c r="Z39" s="24"/>
      <c r="AA39" s="24"/>
      <c r="AD39" s="11"/>
      <c r="AF39" s="11"/>
      <c r="AG39" s="11"/>
      <c r="AH39" s="11"/>
      <c r="AI39" s="11"/>
      <c r="AL39" s="53">
        <f t="shared" si="2"/>
        <v>1560</v>
      </c>
      <c r="AM39" s="53">
        <f t="shared" si="3"/>
        <v>1874</v>
      </c>
      <c r="AN39" s="53">
        <f>AN38+560</f>
        <v>21800</v>
      </c>
    </row>
    <row r="40" spans="13:40" ht="12.75" hidden="1">
      <c r="M40" s="34"/>
      <c r="N40" s="34"/>
      <c r="O40" s="34"/>
      <c r="P40" s="20"/>
      <c r="Q40" s="24"/>
      <c r="R40" s="45">
        <v>14620</v>
      </c>
      <c r="S40" s="33"/>
      <c r="X40" s="24"/>
      <c r="Y40" s="24"/>
      <c r="Z40" s="24"/>
      <c r="AA40" s="24"/>
      <c r="AD40" s="11"/>
      <c r="AF40" s="11"/>
      <c r="AG40" s="11"/>
      <c r="AH40" s="11"/>
      <c r="AI40" s="11"/>
      <c r="AL40" s="53">
        <f t="shared" si="2"/>
        <v>2120</v>
      </c>
      <c r="AM40" s="53">
        <f t="shared" si="3"/>
        <v>2434</v>
      </c>
      <c r="AN40" s="53">
        <f>AN39+560</f>
        <v>22360</v>
      </c>
    </row>
    <row r="41" spans="13:40" ht="12.75" hidden="1">
      <c r="M41" s="34"/>
      <c r="N41" s="34"/>
      <c r="O41" s="34"/>
      <c r="P41" s="20"/>
      <c r="Q41" s="24"/>
      <c r="R41" s="75">
        <v>14980</v>
      </c>
      <c r="S41" s="41"/>
      <c r="X41" s="24"/>
      <c r="Y41" s="24"/>
      <c r="Z41" s="24"/>
      <c r="AA41" s="24"/>
      <c r="AD41" s="11"/>
      <c r="AF41" s="11"/>
      <c r="AG41" s="11"/>
      <c r="AH41" s="11"/>
      <c r="AI41" s="11"/>
      <c r="AL41" s="53">
        <f t="shared" si="2"/>
        <v>2680</v>
      </c>
      <c r="AM41" s="53">
        <f t="shared" si="3"/>
        <v>2994</v>
      </c>
      <c r="AN41" s="53">
        <f>AN40+560</f>
        <v>22920</v>
      </c>
    </row>
    <row r="42" spans="13:40" ht="12.75" hidden="1">
      <c r="M42" s="34"/>
      <c r="N42" s="34"/>
      <c r="O42" s="34"/>
      <c r="P42" s="20"/>
      <c r="Q42" s="24"/>
      <c r="R42" s="43">
        <v>15380</v>
      </c>
      <c r="S42" s="56">
        <v>400</v>
      </c>
      <c r="X42" s="24"/>
      <c r="Y42" s="24"/>
      <c r="Z42" s="24"/>
      <c r="AA42" s="24"/>
      <c r="AD42" s="11"/>
      <c r="AF42" s="11"/>
      <c r="AG42" s="11"/>
      <c r="AH42" s="11"/>
      <c r="AI42" s="11"/>
      <c r="AL42" s="53">
        <f t="shared" si="2"/>
        <v>3240</v>
      </c>
      <c r="AM42" s="53">
        <f t="shared" si="3"/>
        <v>3554</v>
      </c>
      <c r="AN42" s="53">
        <f>AN41+560</f>
        <v>23480</v>
      </c>
    </row>
    <row r="43" spans="13:40" ht="12.75" hidden="1">
      <c r="M43" s="34"/>
      <c r="N43" s="34"/>
      <c r="O43" s="34"/>
      <c r="P43" s="20"/>
      <c r="Q43" s="24"/>
      <c r="R43" s="39">
        <v>15780</v>
      </c>
      <c r="S43" s="33"/>
      <c r="X43" s="24"/>
      <c r="Y43" s="24"/>
      <c r="Z43" s="24"/>
      <c r="AA43" s="24"/>
      <c r="AD43" s="11"/>
      <c r="AF43" s="11"/>
      <c r="AG43" s="11"/>
      <c r="AH43" s="11"/>
      <c r="AI43" s="11"/>
      <c r="AL43" s="53">
        <f t="shared" si="2"/>
        <v>3800</v>
      </c>
      <c r="AM43" s="53">
        <f t="shared" si="3"/>
        <v>4114</v>
      </c>
      <c r="AN43" s="53">
        <f>AN42+560</f>
        <v>24040</v>
      </c>
    </row>
    <row r="44" spans="13:40" ht="12.75" hidden="1">
      <c r="M44" s="34"/>
      <c r="N44" s="34"/>
      <c r="O44" s="34"/>
      <c r="P44" s="20"/>
      <c r="Q44" s="24"/>
      <c r="R44" s="39">
        <v>16180</v>
      </c>
      <c r="S44" s="33"/>
      <c r="X44" s="24"/>
      <c r="Y44" s="24"/>
      <c r="Z44" s="24"/>
      <c r="AA44" s="24"/>
      <c r="AD44" s="11"/>
      <c r="AF44" s="11"/>
      <c r="AG44" s="11"/>
      <c r="AH44" s="11"/>
      <c r="AI44" s="11"/>
      <c r="AL44" s="53">
        <f t="shared" si="2"/>
        <v>4420</v>
      </c>
      <c r="AM44" s="53">
        <f t="shared" si="3"/>
        <v>4734</v>
      </c>
      <c r="AN44" s="53">
        <f>AN43+620</f>
        <v>24660</v>
      </c>
    </row>
    <row r="45" spans="13:40" ht="12.75" hidden="1">
      <c r="M45" s="34"/>
      <c r="N45" s="34"/>
      <c r="O45" s="34"/>
      <c r="P45" s="20"/>
      <c r="Q45" s="24"/>
      <c r="R45" s="39">
        <v>16580</v>
      </c>
      <c r="S45" s="33"/>
      <c r="X45" s="24"/>
      <c r="Y45" s="24"/>
      <c r="Z45" s="24"/>
      <c r="AA45" s="24"/>
      <c r="AD45" s="11"/>
      <c r="AF45" s="11"/>
      <c r="AG45" s="11"/>
      <c r="AH45" s="11"/>
      <c r="AI45" s="11"/>
      <c r="AL45" s="53">
        <f t="shared" si="2"/>
        <v>5040</v>
      </c>
      <c r="AM45" s="53">
        <f t="shared" si="3"/>
        <v>5354</v>
      </c>
      <c r="AN45" s="53">
        <f>AN44+620</f>
        <v>25280</v>
      </c>
    </row>
    <row r="46" spans="13:40" ht="12.75" hidden="1">
      <c r="M46" s="34"/>
      <c r="N46" s="34"/>
      <c r="O46" s="34"/>
      <c r="P46" s="20"/>
      <c r="Q46" s="24"/>
      <c r="R46" s="39">
        <v>16980</v>
      </c>
      <c r="S46" s="33"/>
      <c r="X46" s="24"/>
      <c r="Y46" s="24"/>
      <c r="Z46" s="24"/>
      <c r="AA46" s="24"/>
      <c r="AD46" s="11"/>
      <c r="AF46" s="11"/>
      <c r="AG46" s="11"/>
      <c r="AH46" s="11"/>
      <c r="AI46" s="11"/>
      <c r="AL46" s="53">
        <f t="shared" si="2"/>
        <v>5660</v>
      </c>
      <c r="AM46" s="53">
        <f t="shared" si="3"/>
        <v>5974</v>
      </c>
      <c r="AN46" s="53">
        <f>AN45+620</f>
        <v>25900</v>
      </c>
    </row>
    <row r="47" spans="13:40" ht="12.75" hidden="1">
      <c r="M47" s="34"/>
      <c r="N47" s="34"/>
      <c r="O47" s="34"/>
      <c r="P47" s="20"/>
      <c r="Q47" s="24"/>
      <c r="R47" s="70">
        <v>17420</v>
      </c>
      <c r="S47" s="50">
        <v>440</v>
      </c>
      <c r="X47" s="24"/>
      <c r="Y47" s="24"/>
      <c r="Z47" s="24"/>
      <c r="AA47" s="24"/>
      <c r="AD47" s="11"/>
      <c r="AF47" s="11"/>
      <c r="AG47" s="11"/>
      <c r="AH47" s="11"/>
      <c r="AI47" s="11"/>
      <c r="AL47" s="53">
        <f t="shared" si="2"/>
        <v>6280</v>
      </c>
      <c r="AM47" s="53">
        <f t="shared" si="3"/>
        <v>6594</v>
      </c>
      <c r="AN47" s="53">
        <f>AN46+620</f>
        <v>26520</v>
      </c>
    </row>
    <row r="48" spans="13:40" ht="12.75" hidden="1">
      <c r="M48" s="34"/>
      <c r="N48" s="34"/>
      <c r="O48" s="34"/>
      <c r="P48" s="20"/>
      <c r="Q48" s="24"/>
      <c r="R48" s="45">
        <v>17860</v>
      </c>
      <c r="S48" s="33"/>
      <c r="X48" s="24"/>
      <c r="Y48" s="24"/>
      <c r="Z48" s="24"/>
      <c r="AA48" s="24"/>
      <c r="AD48" s="11"/>
      <c r="AF48" s="11"/>
      <c r="AG48" s="11"/>
      <c r="AH48" s="11"/>
      <c r="AI48" s="11"/>
      <c r="AL48" s="53">
        <f t="shared" si="2"/>
        <v>6900</v>
      </c>
      <c r="AM48" s="53">
        <f t="shared" si="3"/>
        <v>7214</v>
      </c>
      <c r="AN48" s="53">
        <f>AN47+620</f>
        <v>27140</v>
      </c>
    </row>
    <row r="49" spans="13:40" ht="12.75" hidden="1">
      <c r="M49" s="34"/>
      <c r="N49" s="34"/>
      <c r="O49" s="34"/>
      <c r="P49" s="20"/>
      <c r="Q49" s="24"/>
      <c r="R49" s="45">
        <v>18300</v>
      </c>
      <c r="S49" s="33"/>
      <c r="X49" s="24"/>
      <c r="Y49" s="24"/>
      <c r="Z49" s="24"/>
      <c r="AA49" s="24"/>
      <c r="AD49" s="11"/>
      <c r="AF49" s="11"/>
      <c r="AG49" s="11"/>
      <c r="AH49" s="11"/>
      <c r="AI49" s="11"/>
      <c r="AL49" s="53">
        <f t="shared" si="2"/>
        <v>7580</v>
      </c>
      <c r="AM49" s="53">
        <f t="shared" si="3"/>
        <v>7894</v>
      </c>
      <c r="AN49" s="53">
        <f>AN48+680</f>
        <v>27820</v>
      </c>
    </row>
    <row r="50" spans="13:40" ht="12.75" hidden="1">
      <c r="M50" s="34"/>
      <c r="N50" s="34"/>
      <c r="O50" s="34"/>
      <c r="P50" s="20"/>
      <c r="Q50" s="24"/>
      <c r="R50" s="75">
        <v>18740</v>
      </c>
      <c r="S50" s="41"/>
      <c r="X50" s="24"/>
      <c r="Y50" s="24"/>
      <c r="Z50" s="24"/>
      <c r="AA50" s="24"/>
      <c r="AD50" s="11"/>
      <c r="AF50" s="11"/>
      <c r="AG50" s="11"/>
      <c r="AH50" s="11"/>
      <c r="AI50" s="11"/>
      <c r="AL50" s="53">
        <f t="shared" si="2"/>
        <v>8260</v>
      </c>
      <c r="AM50" s="53">
        <f t="shared" si="3"/>
        <v>8574</v>
      </c>
      <c r="AN50" s="53">
        <f>AN49+680</f>
        <v>28500</v>
      </c>
    </row>
    <row r="51" spans="13:40" ht="12.75" hidden="1">
      <c r="M51" s="34"/>
      <c r="N51" s="34"/>
      <c r="O51" s="34"/>
      <c r="P51" s="20"/>
      <c r="Q51" s="24"/>
      <c r="R51" s="43">
        <v>19240</v>
      </c>
      <c r="S51" s="56">
        <v>500</v>
      </c>
      <c r="X51" s="24"/>
      <c r="Y51" s="24"/>
      <c r="Z51" s="24"/>
      <c r="AA51" s="24"/>
      <c r="AD51" s="11"/>
      <c r="AF51" s="11"/>
      <c r="AG51" s="11"/>
      <c r="AH51" s="11"/>
      <c r="AI51" s="11"/>
      <c r="AL51" s="53">
        <f t="shared" si="2"/>
        <v>8940</v>
      </c>
      <c r="AM51" s="53">
        <f t="shared" si="3"/>
        <v>9254</v>
      </c>
      <c r="AN51" s="53">
        <f>AN50+680</f>
        <v>29180</v>
      </c>
    </row>
    <row r="52" spans="13:40" ht="12.75" hidden="1">
      <c r="M52" s="34"/>
      <c r="N52" s="34"/>
      <c r="O52" s="34"/>
      <c r="P52" s="20"/>
      <c r="Q52" s="24"/>
      <c r="R52" s="39">
        <v>19740</v>
      </c>
      <c r="S52" s="33"/>
      <c r="X52" s="24"/>
      <c r="Y52" s="24"/>
      <c r="Z52" s="24"/>
      <c r="AA52" s="24"/>
      <c r="AD52" s="11"/>
      <c r="AF52" s="11"/>
      <c r="AG52" s="11"/>
      <c r="AH52" s="11"/>
      <c r="AI52" s="11"/>
      <c r="AL52" s="53">
        <f t="shared" si="2"/>
        <v>9620</v>
      </c>
      <c r="AM52" s="53">
        <f t="shared" si="3"/>
        <v>9934</v>
      </c>
      <c r="AN52" s="53">
        <f>AN51+680</f>
        <v>29860</v>
      </c>
    </row>
    <row r="53" spans="13:40" ht="12.75" hidden="1">
      <c r="M53" s="34"/>
      <c r="N53" s="34"/>
      <c r="O53" s="34"/>
      <c r="P53" s="20"/>
      <c r="Q53" s="24"/>
      <c r="R53" s="39">
        <v>20240</v>
      </c>
      <c r="S53" s="33"/>
      <c r="X53" s="34"/>
      <c r="Y53" s="24"/>
      <c r="Z53" s="24"/>
      <c r="AA53" s="24"/>
      <c r="AD53" s="11"/>
      <c r="AF53" s="11"/>
      <c r="AG53" s="11"/>
      <c r="AH53" s="11"/>
      <c r="AI53" s="11"/>
      <c r="AL53" s="53">
        <f t="shared" si="2"/>
        <v>10370</v>
      </c>
      <c r="AM53" s="53">
        <f t="shared" si="3"/>
        <v>10684</v>
      </c>
      <c r="AN53" s="53">
        <f>AN52+750</f>
        <v>30610</v>
      </c>
    </row>
    <row r="54" spans="13:40" ht="12.75" hidden="1">
      <c r="M54" s="34"/>
      <c r="N54" s="34"/>
      <c r="O54" s="34"/>
      <c r="P54" s="20"/>
      <c r="Q54" s="24"/>
      <c r="R54" s="39">
        <v>20740</v>
      </c>
      <c r="S54" s="33"/>
      <c r="X54" s="24"/>
      <c r="Y54" s="24"/>
      <c r="Z54" s="24"/>
      <c r="AA54" s="24"/>
      <c r="AD54" s="11"/>
      <c r="AF54" s="11"/>
      <c r="AG54" s="11"/>
      <c r="AH54" s="11"/>
      <c r="AI54" s="11"/>
      <c r="AL54" s="53">
        <f t="shared" si="2"/>
        <v>11120</v>
      </c>
      <c r="AM54" s="53">
        <f t="shared" si="3"/>
        <v>11434</v>
      </c>
      <c r="AN54" s="53">
        <f>AN53+750</f>
        <v>31360</v>
      </c>
    </row>
    <row r="55" spans="13:40" ht="12.75" hidden="1">
      <c r="M55" s="34"/>
      <c r="N55" s="34"/>
      <c r="O55" s="34"/>
      <c r="P55" s="20"/>
      <c r="Q55" s="24"/>
      <c r="R55" s="47">
        <v>21240</v>
      </c>
      <c r="S55" s="41"/>
      <c r="X55" s="24"/>
      <c r="Y55" s="24"/>
      <c r="Z55" s="24"/>
      <c r="AA55" s="24"/>
      <c r="AD55" s="11"/>
      <c r="AF55" s="11"/>
      <c r="AG55" s="11"/>
      <c r="AH55" s="11"/>
      <c r="AI55" s="11"/>
      <c r="AL55" s="53">
        <f t="shared" si="2"/>
        <v>11870</v>
      </c>
      <c r="AM55" s="53">
        <f t="shared" si="3"/>
        <v>12184</v>
      </c>
      <c r="AN55" s="53">
        <f>AN54+750</f>
        <v>32110</v>
      </c>
    </row>
    <row r="56" spans="13:40" ht="12.75" hidden="1">
      <c r="M56" s="34"/>
      <c r="N56" s="34"/>
      <c r="O56" s="34"/>
      <c r="P56" s="20"/>
      <c r="Q56" s="24"/>
      <c r="R56" s="70">
        <v>21800</v>
      </c>
      <c r="S56" s="50">
        <v>560</v>
      </c>
      <c r="X56" s="24"/>
      <c r="Y56" s="24"/>
      <c r="Z56" s="24"/>
      <c r="AA56" s="24"/>
      <c r="AD56" s="11"/>
      <c r="AF56" s="11"/>
      <c r="AG56" s="11"/>
      <c r="AH56" s="11"/>
      <c r="AI56" s="11"/>
      <c r="AL56" s="53">
        <f t="shared" si="2"/>
        <v>12620</v>
      </c>
      <c r="AM56" s="53">
        <f t="shared" si="3"/>
        <v>12934</v>
      </c>
      <c r="AN56" s="53">
        <f>AN55+750</f>
        <v>32860</v>
      </c>
    </row>
    <row r="57" spans="13:40" ht="12.75" hidden="1">
      <c r="M57" s="34"/>
      <c r="N57" s="34"/>
      <c r="O57" s="34"/>
      <c r="P57" s="20"/>
      <c r="Q57" s="24"/>
      <c r="R57" s="45">
        <v>22360</v>
      </c>
      <c r="S57" s="50"/>
      <c r="X57" s="24"/>
      <c r="Y57" s="24"/>
      <c r="Z57" s="24"/>
      <c r="AA57" s="24"/>
      <c r="AD57" s="11"/>
      <c r="AF57" s="11"/>
      <c r="AG57" s="11"/>
      <c r="AH57" s="11"/>
      <c r="AI57" s="11"/>
      <c r="AL57" s="53">
        <f t="shared" si="2"/>
        <v>13440</v>
      </c>
      <c r="AM57" s="53">
        <f t="shared" si="3"/>
        <v>13754</v>
      </c>
      <c r="AN57" s="53">
        <f>AN56+820</f>
        <v>33680</v>
      </c>
    </row>
    <row r="58" spans="13:40" ht="12.75" hidden="1">
      <c r="M58" s="34"/>
      <c r="N58" s="34"/>
      <c r="O58" s="34"/>
      <c r="P58" s="20"/>
      <c r="Q58" s="24"/>
      <c r="R58" s="45">
        <v>22920</v>
      </c>
      <c r="S58" s="33"/>
      <c r="X58" s="24"/>
      <c r="Y58" s="24"/>
      <c r="Z58" s="24"/>
      <c r="AA58" s="24"/>
      <c r="AD58" s="11"/>
      <c r="AF58" s="11"/>
      <c r="AG58" s="11"/>
      <c r="AH58" s="11"/>
      <c r="AI58" s="11"/>
      <c r="AL58" s="53">
        <f t="shared" si="2"/>
        <v>14260</v>
      </c>
      <c r="AM58" s="53">
        <f t="shared" si="3"/>
        <v>14574</v>
      </c>
      <c r="AN58" s="53">
        <f>AN57+820</f>
        <v>34500</v>
      </c>
    </row>
    <row r="59" spans="13:40" ht="12.75" hidden="1">
      <c r="M59" s="34"/>
      <c r="N59" s="34"/>
      <c r="O59" s="34"/>
      <c r="P59" s="20"/>
      <c r="Q59" s="24"/>
      <c r="R59" s="45">
        <v>23480</v>
      </c>
      <c r="S59" s="33"/>
      <c r="X59" s="24"/>
      <c r="Y59" s="24"/>
      <c r="Z59" s="24"/>
      <c r="AA59" s="24"/>
      <c r="AD59" s="11"/>
      <c r="AF59" s="11"/>
      <c r="AG59" s="11"/>
      <c r="AH59" s="11"/>
      <c r="AI59" s="11"/>
      <c r="AL59" s="53">
        <f t="shared" si="2"/>
        <v>15080</v>
      </c>
      <c r="AM59" s="53">
        <f t="shared" si="3"/>
        <v>15394</v>
      </c>
      <c r="AN59" s="53">
        <f>AN58+820</f>
        <v>35320</v>
      </c>
    </row>
    <row r="60" spans="13:40" ht="12.75" hidden="1">
      <c r="M60" s="34"/>
      <c r="N60" s="34"/>
      <c r="O60" s="34"/>
      <c r="P60" s="20"/>
      <c r="Q60" s="24"/>
      <c r="R60" s="75">
        <v>24040</v>
      </c>
      <c r="S60" s="41"/>
      <c r="X60" s="24"/>
      <c r="Y60" s="24"/>
      <c r="Z60" s="24"/>
      <c r="AA60" s="24"/>
      <c r="AD60" s="11"/>
      <c r="AF60" s="11"/>
      <c r="AG60" s="11"/>
      <c r="AH60" s="11"/>
      <c r="AI60" s="11"/>
      <c r="AL60" s="53">
        <f t="shared" si="2"/>
        <v>15900</v>
      </c>
      <c r="AM60" s="53">
        <f t="shared" si="3"/>
        <v>16214</v>
      </c>
      <c r="AN60" s="53">
        <f>AN59+820</f>
        <v>36140</v>
      </c>
    </row>
    <row r="61" spans="13:40" ht="12.75" hidden="1">
      <c r="M61" s="34"/>
      <c r="N61" s="34"/>
      <c r="O61" s="34"/>
      <c r="P61" s="20"/>
      <c r="Q61" s="24"/>
      <c r="R61" s="43">
        <v>24660</v>
      </c>
      <c r="S61" s="56">
        <v>620</v>
      </c>
      <c r="X61" s="24"/>
      <c r="Y61" s="24"/>
      <c r="Z61" s="24"/>
      <c r="AA61" s="24"/>
      <c r="AD61" s="11"/>
      <c r="AF61" s="11"/>
      <c r="AG61" s="11"/>
      <c r="AH61" s="11"/>
      <c r="AI61" s="11"/>
      <c r="AL61" s="53">
        <f t="shared" si="2"/>
        <v>16800</v>
      </c>
      <c r="AM61" s="53">
        <f t="shared" si="3"/>
        <v>17114</v>
      </c>
      <c r="AN61" s="53">
        <f>AN60+900</f>
        <v>37040</v>
      </c>
    </row>
    <row r="62" spans="13:40" ht="12.75" hidden="1">
      <c r="M62" s="34"/>
      <c r="N62" s="34"/>
      <c r="O62" s="34"/>
      <c r="P62" s="20"/>
      <c r="Q62" s="24"/>
      <c r="R62" s="39">
        <v>25280</v>
      </c>
      <c r="S62" s="33"/>
      <c r="X62" s="24"/>
      <c r="Y62" s="24"/>
      <c r="Z62" s="24"/>
      <c r="AA62" s="24"/>
      <c r="AD62" s="11"/>
      <c r="AF62" s="11"/>
      <c r="AG62" s="11"/>
      <c r="AH62" s="11"/>
      <c r="AI62" s="11"/>
      <c r="AL62" s="53">
        <f t="shared" si="2"/>
        <v>17700</v>
      </c>
      <c r="AM62" s="53">
        <f t="shared" si="3"/>
        <v>18014</v>
      </c>
      <c r="AN62" s="53">
        <f>AN61+900</f>
        <v>37940</v>
      </c>
    </row>
    <row r="63" spans="13:40" ht="12.75" hidden="1">
      <c r="M63" s="34"/>
      <c r="N63" s="34"/>
      <c r="O63" s="34"/>
      <c r="P63" s="20"/>
      <c r="Q63" s="24"/>
      <c r="R63" s="39">
        <v>25900</v>
      </c>
      <c r="S63" s="33"/>
      <c r="X63" s="24"/>
      <c r="Y63" s="24"/>
      <c r="Z63" s="24"/>
      <c r="AA63" s="24"/>
      <c r="AD63" s="11"/>
      <c r="AF63" s="11"/>
      <c r="AG63" s="11"/>
      <c r="AH63" s="11"/>
      <c r="AI63" s="11"/>
      <c r="AL63" s="53">
        <f t="shared" si="2"/>
        <v>18600</v>
      </c>
      <c r="AM63" s="53">
        <f t="shared" si="3"/>
        <v>18914</v>
      </c>
      <c r="AN63" s="53">
        <f>AN62+900</f>
        <v>38840</v>
      </c>
    </row>
    <row r="64" spans="13:40" ht="12.75" hidden="1">
      <c r="M64" s="34"/>
      <c r="N64" s="34"/>
      <c r="O64" s="34"/>
      <c r="P64" s="20"/>
      <c r="Q64" s="24"/>
      <c r="R64" s="39">
        <v>26520</v>
      </c>
      <c r="S64" s="33"/>
      <c r="X64" s="24"/>
      <c r="Y64" s="24"/>
      <c r="Z64" s="24"/>
      <c r="AA64" s="24"/>
      <c r="AD64" s="11"/>
      <c r="AF64" s="11"/>
      <c r="AG64" s="11"/>
      <c r="AH64" s="11"/>
      <c r="AI64" s="11"/>
      <c r="AL64" s="53">
        <f t="shared" si="2"/>
        <v>19500</v>
      </c>
      <c r="AM64" s="53">
        <f t="shared" si="3"/>
        <v>19814</v>
      </c>
      <c r="AN64" s="53">
        <f>AN63+900</f>
        <v>39740</v>
      </c>
    </row>
    <row r="65" spans="13:40" ht="12.75" hidden="1">
      <c r="M65" s="34"/>
      <c r="N65" s="34"/>
      <c r="O65" s="34"/>
      <c r="P65" s="20"/>
      <c r="Q65" s="24"/>
      <c r="R65" s="47">
        <v>27140</v>
      </c>
      <c r="S65" s="41"/>
      <c r="X65" s="24"/>
      <c r="Y65" s="24"/>
      <c r="Z65" s="24"/>
      <c r="AA65" s="24"/>
      <c r="AD65" s="11"/>
      <c r="AF65" s="11"/>
      <c r="AG65" s="11"/>
      <c r="AH65" s="11"/>
      <c r="AI65" s="11"/>
      <c r="AL65" s="53">
        <f t="shared" si="2"/>
        <v>20400</v>
      </c>
      <c r="AM65" s="53">
        <f t="shared" si="3"/>
        <v>20714</v>
      </c>
      <c r="AN65" s="53">
        <f>AN64+900</f>
        <v>40640</v>
      </c>
    </row>
    <row r="66" spans="13:40" ht="12.75" hidden="1">
      <c r="M66" s="34"/>
      <c r="N66" s="34"/>
      <c r="O66" s="34"/>
      <c r="P66" s="20"/>
      <c r="Q66" s="24"/>
      <c r="R66" s="70">
        <v>27820</v>
      </c>
      <c r="S66" s="50">
        <v>680</v>
      </c>
      <c r="X66" s="24"/>
      <c r="Y66" s="24"/>
      <c r="Z66" s="24"/>
      <c r="AA66" s="24"/>
      <c r="AD66" s="11"/>
      <c r="AF66" s="11"/>
      <c r="AG66" s="11"/>
      <c r="AH66" s="11"/>
      <c r="AI66" s="11"/>
      <c r="AL66" s="53">
        <f aca="true" t="shared" si="4" ref="AL66:AL82">IF(AN66-$P$13&lt;=0,100000,AN66-$P$13)</f>
        <v>21400</v>
      </c>
      <c r="AM66" s="53">
        <f aca="true" t="shared" si="5" ref="AM66:AM82">IF(AN66-$P$11&lt;0,100000,AN66-$P$11)</f>
        <v>21714</v>
      </c>
      <c r="AN66" s="53">
        <f>AN65+1000</f>
        <v>41640</v>
      </c>
    </row>
    <row r="67" spans="13:40" ht="12.75" hidden="1">
      <c r="M67" s="34"/>
      <c r="N67" s="34"/>
      <c r="O67" s="34"/>
      <c r="P67" s="20"/>
      <c r="Q67" s="24"/>
      <c r="R67" s="45">
        <v>28500</v>
      </c>
      <c r="S67" s="33"/>
      <c r="X67" s="24"/>
      <c r="Y67" s="24"/>
      <c r="Z67" s="24"/>
      <c r="AA67" s="24"/>
      <c r="AD67" s="11"/>
      <c r="AF67" s="11"/>
      <c r="AG67" s="11"/>
      <c r="AH67" s="11"/>
      <c r="AI67" s="11"/>
      <c r="AL67" s="53">
        <f t="shared" si="4"/>
        <v>22400</v>
      </c>
      <c r="AM67" s="53">
        <f t="shared" si="5"/>
        <v>22714</v>
      </c>
      <c r="AN67" s="53">
        <f aca="true" t="shared" si="6" ref="AN67:AN73">AN66+1000</f>
        <v>42640</v>
      </c>
    </row>
    <row r="68" spans="13:40" ht="12.75" hidden="1">
      <c r="M68" s="34"/>
      <c r="N68" s="34"/>
      <c r="O68" s="34"/>
      <c r="P68" s="20"/>
      <c r="Q68" s="24"/>
      <c r="R68" s="45">
        <v>29180</v>
      </c>
      <c r="S68" s="33"/>
      <c r="X68" s="24"/>
      <c r="Y68" s="24"/>
      <c r="Z68" s="24"/>
      <c r="AA68" s="24"/>
      <c r="AD68" s="11"/>
      <c r="AF68" s="11"/>
      <c r="AG68" s="11"/>
      <c r="AH68" s="11"/>
      <c r="AI68" s="11"/>
      <c r="AL68" s="53">
        <f t="shared" si="4"/>
        <v>23400</v>
      </c>
      <c r="AM68" s="53">
        <f t="shared" si="5"/>
        <v>23714</v>
      </c>
      <c r="AN68" s="53">
        <f t="shared" si="6"/>
        <v>43640</v>
      </c>
    </row>
    <row r="69" spans="13:40" ht="12.75" hidden="1">
      <c r="M69" s="34"/>
      <c r="N69" s="34"/>
      <c r="O69" s="34"/>
      <c r="P69" s="20"/>
      <c r="Q69" s="24"/>
      <c r="R69" s="75">
        <v>29860</v>
      </c>
      <c r="S69" s="41"/>
      <c r="X69" s="24"/>
      <c r="Y69" s="24"/>
      <c r="Z69" s="24"/>
      <c r="AA69" s="24"/>
      <c r="AD69" s="11"/>
      <c r="AF69" s="11"/>
      <c r="AG69" s="11"/>
      <c r="AH69" s="11"/>
      <c r="AI69" s="11"/>
      <c r="AL69" s="53">
        <f t="shared" si="4"/>
        <v>24400</v>
      </c>
      <c r="AM69" s="53">
        <f t="shared" si="5"/>
        <v>24714</v>
      </c>
      <c r="AN69" s="53">
        <f t="shared" si="6"/>
        <v>44640</v>
      </c>
    </row>
    <row r="70" spans="13:40" ht="12.75" hidden="1">
      <c r="M70" s="34"/>
      <c r="N70" s="34"/>
      <c r="O70" s="34"/>
      <c r="P70" s="20"/>
      <c r="Q70" s="24"/>
      <c r="X70" s="24"/>
      <c r="Y70" s="24"/>
      <c r="Z70" s="24"/>
      <c r="AA70" s="24"/>
      <c r="AD70" s="11"/>
      <c r="AF70" s="11"/>
      <c r="AG70" s="11"/>
      <c r="AH70" s="11"/>
      <c r="AI70" s="11"/>
      <c r="AL70" s="53">
        <f t="shared" si="4"/>
        <v>25400</v>
      </c>
      <c r="AM70" s="53">
        <f t="shared" si="5"/>
        <v>25714</v>
      </c>
      <c r="AN70" s="53">
        <f t="shared" si="6"/>
        <v>45640</v>
      </c>
    </row>
    <row r="71" spans="13:40" ht="12.75" hidden="1">
      <c r="M71" s="34"/>
      <c r="N71" s="34"/>
      <c r="O71" s="34"/>
      <c r="P71" s="20"/>
      <c r="Q71" s="24"/>
      <c r="X71" s="24"/>
      <c r="Y71" s="24"/>
      <c r="Z71" s="24"/>
      <c r="AA71" s="24"/>
      <c r="AD71" s="11"/>
      <c r="AF71" s="11"/>
      <c r="AG71" s="11"/>
      <c r="AH71" s="11"/>
      <c r="AI71" s="11"/>
      <c r="AL71" s="53">
        <f t="shared" si="4"/>
        <v>26400</v>
      </c>
      <c r="AM71" s="53">
        <f t="shared" si="5"/>
        <v>26714</v>
      </c>
      <c r="AN71" s="53">
        <f t="shared" si="6"/>
        <v>46640</v>
      </c>
    </row>
    <row r="72" spans="13:40" ht="15" customHeight="1" hidden="1">
      <c r="M72" s="34"/>
      <c r="N72" s="34"/>
      <c r="O72" s="34"/>
      <c r="P72" s="20"/>
      <c r="Q72" s="24"/>
      <c r="X72" s="24"/>
      <c r="Y72" s="24"/>
      <c r="Z72" s="24"/>
      <c r="AA72" s="24"/>
      <c r="AD72" s="11"/>
      <c r="AF72" s="11"/>
      <c r="AG72" s="11"/>
      <c r="AH72" s="11"/>
      <c r="AI72" s="11"/>
      <c r="AL72" s="53">
        <f t="shared" si="4"/>
        <v>27400</v>
      </c>
      <c r="AM72" s="53">
        <f t="shared" si="5"/>
        <v>27714</v>
      </c>
      <c r="AN72" s="53">
        <f t="shared" si="6"/>
        <v>47640</v>
      </c>
    </row>
    <row r="73" spans="13:40" ht="17.25" customHeight="1">
      <c r="M73" s="34"/>
      <c r="N73" s="80" t="s">
        <v>21</v>
      </c>
      <c r="O73" s="80"/>
      <c r="P73" s="80"/>
      <c r="Q73" s="80"/>
      <c r="R73" s="80"/>
      <c r="S73" s="80"/>
      <c r="T73" s="80"/>
      <c r="U73" s="80"/>
      <c r="X73" s="24"/>
      <c r="Y73" s="24"/>
      <c r="Z73" s="24"/>
      <c r="AA73" s="24"/>
      <c r="AD73" s="11"/>
      <c r="AF73" s="11"/>
      <c r="AG73" s="11"/>
      <c r="AH73" s="11"/>
      <c r="AI73" s="11"/>
      <c r="AL73" s="53">
        <f t="shared" si="4"/>
        <v>28400</v>
      </c>
      <c r="AM73" s="53">
        <f t="shared" si="5"/>
        <v>28714</v>
      </c>
      <c r="AN73" s="53">
        <f t="shared" si="6"/>
        <v>48640</v>
      </c>
    </row>
    <row r="74" spans="3:40" ht="24" customHeight="1">
      <c r="C74" s="81">
        <v>1</v>
      </c>
      <c r="M74" s="82" t="s">
        <v>3</v>
      </c>
      <c r="N74" s="83" t="s">
        <v>22</v>
      </c>
      <c r="O74" s="83"/>
      <c r="P74" s="83"/>
      <c r="Q74" s="83"/>
      <c r="R74" s="83"/>
      <c r="S74" s="83"/>
      <c r="T74" s="83"/>
      <c r="U74" s="83"/>
      <c r="X74" s="24"/>
      <c r="Y74" s="24"/>
      <c r="Z74" s="24"/>
      <c r="AA74" s="24"/>
      <c r="AD74" s="11"/>
      <c r="AF74" s="11"/>
      <c r="AG74" s="11"/>
      <c r="AH74" s="11"/>
      <c r="AI74" s="11"/>
      <c r="AL74" s="53">
        <f t="shared" si="4"/>
        <v>29500</v>
      </c>
      <c r="AM74" s="53">
        <f t="shared" si="5"/>
        <v>29814</v>
      </c>
      <c r="AN74" s="53">
        <f>AN73+1100</f>
        <v>49740</v>
      </c>
    </row>
    <row r="75" spans="3:40" ht="24" customHeight="1">
      <c r="C75" s="84">
        <v>2</v>
      </c>
      <c r="M75" s="82" t="s">
        <v>23</v>
      </c>
      <c r="N75" s="85" t="s">
        <v>24</v>
      </c>
      <c r="O75" s="85"/>
      <c r="P75" s="85"/>
      <c r="Q75" s="85"/>
      <c r="R75" s="85"/>
      <c r="S75" s="85"/>
      <c r="T75" s="85"/>
      <c r="U75" s="85"/>
      <c r="X75" s="24"/>
      <c r="Y75" s="24"/>
      <c r="Z75" s="24"/>
      <c r="AA75" s="24"/>
      <c r="AD75" s="11"/>
      <c r="AF75" s="11"/>
      <c r="AG75" s="11"/>
      <c r="AH75" s="11"/>
      <c r="AI75" s="11"/>
      <c r="AL75" s="53">
        <f t="shared" si="4"/>
        <v>30600</v>
      </c>
      <c r="AM75" s="53">
        <f t="shared" si="5"/>
        <v>30914</v>
      </c>
      <c r="AN75" s="53">
        <f aca="true" t="shared" si="7" ref="AN75:AN81">AN74+1100</f>
        <v>50840</v>
      </c>
    </row>
    <row r="76" spans="3:40" ht="24" customHeight="1">
      <c r="C76" s="84">
        <v>3</v>
      </c>
      <c r="M76" s="45" t="s">
        <v>6</v>
      </c>
      <c r="N76" s="86">
        <v>24976</v>
      </c>
      <c r="O76" s="86"/>
      <c r="P76" s="86"/>
      <c r="Q76" s="86"/>
      <c r="R76" s="86"/>
      <c r="S76" s="86"/>
      <c r="T76" s="86"/>
      <c r="U76" s="86"/>
      <c r="X76" s="24"/>
      <c r="Y76" s="24"/>
      <c r="Z76" s="24"/>
      <c r="AA76" s="24"/>
      <c r="AD76" s="11"/>
      <c r="AF76" s="11"/>
      <c r="AG76" s="11"/>
      <c r="AH76" s="11"/>
      <c r="AI76" s="11"/>
      <c r="AL76" s="53">
        <f t="shared" si="4"/>
        <v>31700</v>
      </c>
      <c r="AM76" s="53">
        <f t="shared" si="5"/>
        <v>32014</v>
      </c>
      <c r="AN76" s="53">
        <f t="shared" si="7"/>
        <v>51940</v>
      </c>
    </row>
    <row r="77" spans="3:40" ht="24" customHeight="1">
      <c r="C77" s="84">
        <v>4</v>
      </c>
      <c r="M77" s="87" t="s">
        <v>7</v>
      </c>
      <c r="N77" s="88">
        <v>35753</v>
      </c>
      <c r="O77" s="88"/>
      <c r="P77" s="88"/>
      <c r="Q77" s="88"/>
      <c r="R77" s="88"/>
      <c r="S77" s="88"/>
      <c r="T77" s="88"/>
      <c r="U77" s="88"/>
      <c r="X77" s="24"/>
      <c r="Y77" s="24"/>
      <c r="Z77" s="24"/>
      <c r="AA77" s="24"/>
      <c r="AD77" s="11"/>
      <c r="AF77" s="11"/>
      <c r="AG77" s="11"/>
      <c r="AH77" s="11"/>
      <c r="AI77" s="11"/>
      <c r="AL77" s="53">
        <f t="shared" si="4"/>
        <v>32800</v>
      </c>
      <c r="AM77" s="53">
        <f t="shared" si="5"/>
        <v>33114</v>
      </c>
      <c r="AN77" s="53">
        <f t="shared" si="7"/>
        <v>53040</v>
      </c>
    </row>
    <row r="78" spans="3:40" ht="24" customHeight="1">
      <c r="C78" s="84">
        <v>5</v>
      </c>
      <c r="M78" s="89" t="s">
        <v>2</v>
      </c>
      <c r="N78" s="90">
        <v>40148</v>
      </c>
      <c r="O78" s="90"/>
      <c r="P78" s="90"/>
      <c r="Q78" s="90"/>
      <c r="R78" s="90"/>
      <c r="S78" s="90"/>
      <c r="T78" s="90"/>
      <c r="U78" s="90"/>
      <c r="V78" s="91" t="s">
        <v>25</v>
      </c>
      <c r="W78" s="91"/>
      <c r="X78" s="91"/>
      <c r="Y78" s="91"/>
      <c r="Z78" s="91"/>
      <c r="AA78" s="91"/>
      <c r="AB78" s="92">
        <f>P127</f>
        <v>20240</v>
      </c>
      <c r="AD78" s="11"/>
      <c r="AF78" s="11"/>
      <c r="AG78" s="11"/>
      <c r="AH78" s="11"/>
      <c r="AI78" s="11"/>
      <c r="AL78" s="53">
        <f t="shared" si="4"/>
        <v>33900</v>
      </c>
      <c r="AM78" s="53">
        <f t="shared" si="5"/>
        <v>34214</v>
      </c>
      <c r="AN78" s="53">
        <f t="shared" si="7"/>
        <v>54140</v>
      </c>
    </row>
    <row r="79" spans="3:40" ht="24" customHeight="1">
      <c r="C79" s="84">
        <v>6</v>
      </c>
      <c r="M79" s="93" t="s">
        <v>26</v>
      </c>
      <c r="N79" s="94">
        <v>11070</v>
      </c>
      <c r="O79" s="94"/>
      <c r="P79" s="94"/>
      <c r="Q79" s="94"/>
      <c r="R79" s="94"/>
      <c r="S79" s="94"/>
      <c r="T79" s="94"/>
      <c r="U79" s="94"/>
      <c r="V79" s="95" t="s">
        <v>27</v>
      </c>
      <c r="W79" s="95"/>
      <c r="X79" s="95"/>
      <c r="Y79" s="95"/>
      <c r="Z79" s="95"/>
      <c r="AA79" s="95"/>
      <c r="AB79" s="92"/>
      <c r="AD79" s="11"/>
      <c r="AF79" s="11"/>
      <c r="AG79" s="11"/>
      <c r="AH79" s="11"/>
      <c r="AI79" s="11"/>
      <c r="AL79" s="53"/>
      <c r="AM79" s="53"/>
      <c r="AN79" s="53"/>
    </row>
    <row r="80" spans="3:40" ht="24" customHeight="1">
      <c r="C80" s="84">
        <v>7</v>
      </c>
      <c r="M80" s="82" t="s">
        <v>28</v>
      </c>
      <c r="N80" s="96" t="s">
        <v>29</v>
      </c>
      <c r="O80" s="96"/>
      <c r="P80" s="96"/>
      <c r="Q80" s="96"/>
      <c r="R80" s="96"/>
      <c r="S80" s="96"/>
      <c r="T80" s="96"/>
      <c r="U80" s="96"/>
      <c r="V80" s="97">
        <f>Q133</f>
        <v>40148</v>
      </c>
      <c r="W80" s="97"/>
      <c r="X80" s="97"/>
      <c r="Y80" s="97"/>
      <c r="Z80" s="98"/>
      <c r="AA80" s="99" t="s">
        <v>30</v>
      </c>
      <c r="AB80" s="92"/>
      <c r="AD80" s="11"/>
      <c r="AF80" s="11"/>
      <c r="AG80" s="11"/>
      <c r="AH80" s="11"/>
      <c r="AI80" s="11"/>
      <c r="AL80" s="53">
        <f t="shared" si="4"/>
        <v>35000</v>
      </c>
      <c r="AM80" s="53">
        <f t="shared" si="5"/>
        <v>35314</v>
      </c>
      <c r="AN80" s="53">
        <f>AN78+1100</f>
        <v>55240</v>
      </c>
    </row>
    <row r="81" spans="3:40" ht="24" customHeight="1">
      <c r="C81" s="100">
        <v>8</v>
      </c>
      <c r="M81" s="82" t="s">
        <v>31</v>
      </c>
      <c r="N81" s="101" t="s">
        <v>32</v>
      </c>
      <c r="O81" s="101"/>
      <c r="P81" s="101"/>
      <c r="Q81" s="101"/>
      <c r="R81" s="101"/>
      <c r="S81" s="101"/>
      <c r="T81" s="101"/>
      <c r="U81" s="101"/>
      <c r="X81" s="24"/>
      <c r="Y81" s="24"/>
      <c r="Z81" s="24"/>
      <c r="AA81" s="24"/>
      <c r="AD81" s="11"/>
      <c r="AF81" s="11"/>
      <c r="AG81" s="11"/>
      <c r="AH81" s="11"/>
      <c r="AI81" s="11"/>
      <c r="AL81" s="53">
        <f t="shared" si="4"/>
        <v>36100</v>
      </c>
      <c r="AM81" s="53">
        <f t="shared" si="5"/>
        <v>36414</v>
      </c>
      <c r="AN81" s="53">
        <f t="shared" si="7"/>
        <v>56340</v>
      </c>
    </row>
    <row r="82" spans="13:40" ht="12.75">
      <c r="M82" s="34"/>
      <c r="N82" s="42"/>
      <c r="O82" s="42"/>
      <c r="P82" s="42"/>
      <c r="Q82" s="42"/>
      <c r="R82" s="42"/>
      <c r="S82" s="42"/>
      <c r="T82" s="42"/>
      <c r="U82" s="42"/>
      <c r="X82" s="24"/>
      <c r="Y82" s="24"/>
      <c r="Z82" s="24"/>
      <c r="AA82" s="24"/>
      <c r="AD82" s="11"/>
      <c r="AF82" s="11"/>
      <c r="AG82" s="11"/>
      <c r="AH82" s="11"/>
      <c r="AI82" s="11"/>
      <c r="AL82" s="53">
        <f t="shared" si="4"/>
        <v>37200</v>
      </c>
      <c r="AM82" s="53">
        <f t="shared" si="5"/>
        <v>37514</v>
      </c>
      <c r="AN82" s="53">
        <f>AN81+1100</f>
        <v>57440</v>
      </c>
    </row>
    <row r="83" spans="30:35" ht="12.75">
      <c r="AD83" s="11"/>
      <c r="AF83" s="11"/>
      <c r="AG83" s="11"/>
      <c r="AH83" s="11"/>
      <c r="AI83" s="11"/>
    </row>
    <row r="84" spans="1:35" ht="33.75" customHeight="1">
      <c r="A84" s="102" t="s">
        <v>33</v>
      </c>
      <c r="B84" s="102"/>
      <c r="C84" s="102"/>
      <c r="D84" s="102"/>
      <c r="E84" s="102"/>
      <c r="F84" s="102"/>
      <c r="G84" s="102"/>
      <c r="H84" s="102"/>
      <c r="I84" s="102"/>
      <c r="J84" s="102"/>
      <c r="K84" s="102"/>
      <c r="L84" s="102"/>
      <c r="M84" s="102"/>
      <c r="N84" s="102"/>
      <c r="O84" s="102"/>
      <c r="P84" s="102"/>
      <c r="Q84" s="102"/>
      <c r="R84" s="102"/>
      <c r="S84" s="103"/>
      <c r="T84" s="103"/>
      <c r="U84" s="104"/>
      <c r="V84" s="104"/>
      <c r="W84" s="104"/>
      <c r="AD84" s="11"/>
      <c r="AF84" s="11"/>
      <c r="AG84" s="11"/>
      <c r="AH84" s="11"/>
      <c r="AI84" s="11"/>
    </row>
    <row r="85" spans="1:35" ht="17.25" customHeight="1">
      <c r="A85" s="105" t="s">
        <v>34</v>
      </c>
      <c r="B85" s="105"/>
      <c r="C85" s="105"/>
      <c r="D85" s="105"/>
      <c r="E85" s="105"/>
      <c r="F85" s="105"/>
      <c r="G85" s="105"/>
      <c r="H85" s="105"/>
      <c r="I85" s="105"/>
      <c r="J85" s="105"/>
      <c r="K85" s="105"/>
      <c r="L85" s="105"/>
      <c r="M85" s="105"/>
      <c r="N85" s="105"/>
      <c r="O85" s="105"/>
      <c r="P85" s="105"/>
      <c r="Q85" s="105"/>
      <c r="R85" s="105"/>
      <c r="S85" s="106"/>
      <c r="T85" s="106"/>
      <c r="U85" s="106"/>
      <c r="V85" s="106"/>
      <c r="W85" s="106"/>
      <c r="AD85" s="11"/>
      <c r="AF85" s="11"/>
      <c r="AG85" s="11"/>
      <c r="AH85" s="11"/>
      <c r="AI85" s="11"/>
    </row>
    <row r="86" spans="1:35" ht="15.75" customHeight="1">
      <c r="A86" s="107" t="s">
        <v>35</v>
      </c>
      <c r="B86" s="107"/>
      <c r="C86" s="107"/>
      <c r="D86" s="107"/>
      <c r="E86" s="107"/>
      <c r="F86" s="107"/>
      <c r="G86" s="107"/>
      <c r="H86" s="107"/>
      <c r="I86" s="107"/>
      <c r="J86" s="107"/>
      <c r="K86" s="107"/>
      <c r="L86" s="107"/>
      <c r="M86" s="107"/>
      <c r="N86" s="107"/>
      <c r="O86" s="107"/>
      <c r="P86" s="107"/>
      <c r="Q86" s="107"/>
      <c r="R86" s="107"/>
      <c r="S86" s="108"/>
      <c r="T86" s="108"/>
      <c r="U86" s="108"/>
      <c r="V86" s="108"/>
      <c r="AD86" s="11"/>
      <c r="AF86" s="11"/>
      <c r="AG86" s="11"/>
      <c r="AH86" s="11"/>
      <c r="AI86" s="11"/>
    </row>
    <row r="87" spans="25:35" ht="12.75">
      <c r="Y87" s="11"/>
      <c r="Z87" s="11"/>
      <c r="AA87" s="11"/>
      <c r="AD87" s="11"/>
      <c r="AF87" s="109"/>
      <c r="AG87" s="109"/>
      <c r="AH87" s="109"/>
      <c r="AI87" s="109"/>
    </row>
    <row r="88" spans="25:35" ht="12.75">
      <c r="Y88" s="11"/>
      <c r="Z88" s="11"/>
      <c r="AA88" s="11"/>
      <c r="AD88" s="11"/>
      <c r="AF88" s="109"/>
      <c r="AG88" s="109"/>
      <c r="AH88" s="109"/>
      <c r="AI88" s="109"/>
    </row>
    <row r="89" spans="1:15" ht="21.75" customHeight="1">
      <c r="A89">
        <v>1</v>
      </c>
      <c r="C89" s="7" t="s">
        <v>36</v>
      </c>
      <c r="D89" s="7"/>
      <c r="E89" s="7"/>
      <c r="F89" s="7"/>
      <c r="G89" s="7"/>
      <c r="H89" s="7"/>
      <c r="I89" s="7"/>
      <c r="J89" s="7"/>
      <c r="K89" s="7"/>
      <c r="L89" s="7"/>
      <c r="M89" s="7"/>
      <c r="N89" s="108" t="s">
        <v>37</v>
      </c>
      <c r="O89" s="108"/>
    </row>
    <row r="90" spans="1:35" ht="21.75" customHeight="1">
      <c r="A90">
        <v>2</v>
      </c>
      <c r="C90" t="s">
        <v>38</v>
      </c>
      <c r="N90" s="108" t="s">
        <v>37</v>
      </c>
      <c r="O90" s="110" t="str">
        <f>N3</f>
        <v>Balakrishnan.P</v>
      </c>
      <c r="P90" s="110"/>
      <c r="Q90" s="110"/>
      <c r="R90" s="111"/>
      <c r="S90" s="111"/>
      <c r="T90" s="111"/>
      <c r="Y90" s="112"/>
      <c r="Z90" s="112"/>
      <c r="AA90" s="112"/>
      <c r="AB90" s="63"/>
      <c r="AC90" s="113"/>
      <c r="AD90" s="112"/>
      <c r="AF90" s="109"/>
      <c r="AG90" s="109"/>
      <c r="AH90" s="109"/>
      <c r="AI90" s="109"/>
    </row>
    <row r="91" spans="3:20" ht="21.75" customHeight="1">
      <c r="C91" s="11" t="s">
        <v>39</v>
      </c>
      <c r="D91" s="11"/>
      <c r="E91" s="11"/>
      <c r="F91" s="11"/>
      <c r="G91" s="11"/>
      <c r="H91" s="11"/>
      <c r="I91" s="11"/>
      <c r="J91" s="11"/>
      <c r="K91" s="11"/>
      <c r="L91" s="11"/>
      <c r="M91" s="11"/>
      <c r="N91" s="108"/>
      <c r="O91" s="114">
        <f>N4</f>
        <v>24976</v>
      </c>
      <c r="P91" s="114"/>
      <c r="Q91" s="114"/>
      <c r="R91" s="115"/>
      <c r="S91" s="115"/>
      <c r="T91" s="115"/>
    </row>
    <row r="92" spans="14:35" ht="21.75" customHeight="1">
      <c r="N92" s="108"/>
      <c r="O92" s="116" t="str">
        <f>Q4</f>
        <v>HSA, MPSGVHSS BELLIKOTH</v>
      </c>
      <c r="P92" s="116"/>
      <c r="Q92" s="116"/>
      <c r="R92" s="116"/>
      <c r="S92" s="115"/>
      <c r="T92" s="115"/>
      <c r="AB92" s="11"/>
      <c r="AC92" s="11"/>
      <c r="AD92" s="11"/>
      <c r="AE92" s="11"/>
      <c r="AF92" s="109"/>
      <c r="AG92" s="109"/>
      <c r="AH92" s="109"/>
      <c r="AI92" s="109"/>
    </row>
    <row r="93" spans="1:20" ht="21.75" customHeight="1">
      <c r="A93">
        <v>3</v>
      </c>
      <c r="C93" s="11" t="s">
        <v>40</v>
      </c>
      <c r="D93" s="11"/>
      <c r="E93" s="11"/>
      <c r="F93" s="11"/>
      <c r="G93" s="11"/>
      <c r="H93" s="11"/>
      <c r="I93" s="11"/>
      <c r="J93" s="11"/>
      <c r="K93" s="11"/>
      <c r="L93" s="11"/>
      <c r="M93" s="11"/>
      <c r="N93" s="108" t="s">
        <v>37</v>
      </c>
      <c r="O93" s="116" t="s">
        <v>41</v>
      </c>
      <c r="P93" s="116"/>
      <c r="Q93" s="116"/>
      <c r="R93" s="115"/>
      <c r="S93" s="115"/>
      <c r="T93" s="115"/>
    </row>
    <row r="94" spans="1:35" ht="21.75" customHeight="1">
      <c r="A94">
        <v>4</v>
      </c>
      <c r="C94" s="11" t="s">
        <v>42</v>
      </c>
      <c r="D94" s="11"/>
      <c r="E94" s="11"/>
      <c r="F94" s="11"/>
      <c r="G94" s="11"/>
      <c r="H94" s="11"/>
      <c r="I94" s="11"/>
      <c r="J94" s="11"/>
      <c r="K94" s="11"/>
      <c r="L94" s="11"/>
      <c r="M94" s="11"/>
      <c r="N94" s="108" t="s">
        <v>37</v>
      </c>
      <c r="O94" s="114">
        <f>N5</f>
        <v>35753</v>
      </c>
      <c r="P94" s="114"/>
      <c r="Q94" s="114"/>
      <c r="R94" s="115"/>
      <c r="S94" s="115"/>
      <c r="T94" s="115"/>
      <c r="Y94" s="11"/>
      <c r="Z94" s="11"/>
      <c r="AA94" s="11"/>
      <c r="AB94" s="11"/>
      <c r="AC94" s="11"/>
      <c r="AD94" s="11"/>
      <c r="AF94" s="117"/>
      <c r="AG94" s="117"/>
      <c r="AH94" s="117"/>
      <c r="AI94" s="117"/>
    </row>
    <row r="95" spans="1:20" ht="21.75" customHeight="1">
      <c r="A95">
        <v>5</v>
      </c>
      <c r="C95" t="s">
        <v>43</v>
      </c>
      <c r="N95" s="108" t="s">
        <v>37</v>
      </c>
      <c r="O95" s="118">
        <f>N2</f>
        <v>40148</v>
      </c>
      <c r="P95" s="118"/>
      <c r="Q95" s="118"/>
      <c r="R95" s="111"/>
      <c r="S95" s="111"/>
      <c r="T95" s="111"/>
    </row>
    <row r="96" spans="1:20" ht="21.75" customHeight="1">
      <c r="A96">
        <v>6</v>
      </c>
      <c r="C96" t="s">
        <v>44</v>
      </c>
      <c r="N96" s="108"/>
      <c r="O96" s="108"/>
      <c r="R96" s="119"/>
      <c r="S96" s="120"/>
      <c r="T96" s="121"/>
    </row>
    <row r="97" spans="3:20" ht="21.75" customHeight="1">
      <c r="C97" t="s">
        <v>45</v>
      </c>
      <c r="N97" s="108" t="s">
        <v>37</v>
      </c>
      <c r="O97" s="108">
        <f>ROUNDDOWN(Z6,0)</f>
        <v>12</v>
      </c>
      <c r="P97" s="11" t="s">
        <v>46</v>
      </c>
      <c r="Q97" s="11"/>
      <c r="R97" s="122"/>
      <c r="S97" s="122"/>
      <c r="T97" s="122"/>
    </row>
    <row r="98" spans="1:29" ht="21.75" customHeight="1">
      <c r="A98">
        <v>7</v>
      </c>
      <c r="C98" t="s">
        <v>47</v>
      </c>
      <c r="N98" s="108" t="s">
        <v>37</v>
      </c>
      <c r="O98" s="116" t="str">
        <f>S5</f>
        <v>(8390-200-9590-240-10790-280-11910-340-13270)</v>
      </c>
      <c r="P98" s="116"/>
      <c r="Q98" s="116"/>
      <c r="R98" s="116"/>
      <c r="S98" s="115"/>
      <c r="T98" s="115"/>
      <c r="U98" s="115"/>
      <c r="AB98" s="63"/>
      <c r="AC98" s="113"/>
    </row>
    <row r="99" spans="1:29" ht="33.75" customHeight="1">
      <c r="A99">
        <v>8</v>
      </c>
      <c r="C99" t="s">
        <v>48</v>
      </c>
      <c r="N99" s="108" t="s">
        <v>37</v>
      </c>
      <c r="O99" s="123" t="str">
        <f>T10</f>
        <v>14620-360-14980-400-16980-440-18740-500-21240-560-23480</v>
      </c>
      <c r="P99" s="123"/>
      <c r="Q99" s="123"/>
      <c r="R99" s="123"/>
      <c r="S99" s="124"/>
      <c r="T99" s="124"/>
      <c r="U99" s="124"/>
      <c r="AB99" s="63"/>
      <c r="AC99" s="113"/>
    </row>
    <row r="100" spans="1:29" ht="21.75" customHeight="1">
      <c r="A100">
        <v>9</v>
      </c>
      <c r="C100" t="s">
        <v>49</v>
      </c>
      <c r="M100" s="74" t="s">
        <v>50</v>
      </c>
      <c r="N100" s="108"/>
      <c r="O100" s="108"/>
      <c r="P100" s="125"/>
      <c r="Q100" s="7"/>
      <c r="R100" s="119"/>
      <c r="S100" s="120"/>
      <c r="T100" s="121"/>
      <c r="AB100" s="63"/>
      <c r="AC100" s="113"/>
    </row>
    <row r="101" spans="13:29" ht="17.25" customHeight="1">
      <c r="M101" s="74" t="s">
        <v>51</v>
      </c>
      <c r="N101" s="108"/>
      <c r="O101" s="108"/>
      <c r="P101" s="125"/>
      <c r="S101" s="120"/>
      <c r="T101" s="121"/>
      <c r="AB101" s="63"/>
      <c r="AC101" s="113"/>
    </row>
    <row r="102" spans="13:29" ht="16.5" customHeight="1">
      <c r="M102" s="74" t="s">
        <v>52</v>
      </c>
      <c r="N102" s="108"/>
      <c r="O102" s="108"/>
      <c r="P102" s="111"/>
      <c r="Q102" s="111"/>
      <c r="R102" s="111"/>
      <c r="S102" s="111"/>
      <c r="T102" s="111"/>
      <c r="AB102" s="63"/>
      <c r="AC102" s="113"/>
    </row>
    <row r="103" spans="13:20" ht="21.75" customHeight="1">
      <c r="M103" s="74" t="s">
        <v>53</v>
      </c>
      <c r="N103" s="108" t="s">
        <v>37</v>
      </c>
      <c r="O103" s="126" t="s">
        <v>54</v>
      </c>
      <c r="P103" s="115">
        <f>P6</f>
        <v>11070</v>
      </c>
      <c r="Q103" s="111"/>
      <c r="R103" s="111"/>
      <c r="S103" s="111"/>
      <c r="T103" s="111"/>
    </row>
    <row r="104" spans="3:20" ht="21.75" customHeight="1">
      <c r="C104" t="s">
        <v>55</v>
      </c>
      <c r="M104" s="74" t="s">
        <v>56</v>
      </c>
      <c r="N104" s="108"/>
      <c r="O104" s="108"/>
      <c r="P104" s="125"/>
      <c r="Q104" s="7"/>
      <c r="R104" s="119"/>
      <c r="S104" s="120"/>
      <c r="T104" s="121"/>
    </row>
    <row r="105" spans="13:20" ht="21.75" customHeight="1">
      <c r="M105" s="74" t="s">
        <v>57</v>
      </c>
      <c r="N105" s="108" t="s">
        <v>37</v>
      </c>
      <c r="O105" s="108"/>
      <c r="P105" s="115">
        <v>0</v>
      </c>
      <c r="Q105" s="127"/>
      <c r="R105" s="127"/>
      <c r="S105" s="127"/>
      <c r="T105" s="127"/>
    </row>
    <row r="106" spans="3:20" ht="21.75" customHeight="1">
      <c r="C106" t="s">
        <v>58</v>
      </c>
      <c r="M106" s="74" t="s">
        <v>59</v>
      </c>
      <c r="N106" s="108"/>
      <c r="O106" s="108"/>
      <c r="P106" s="125"/>
      <c r="Q106" s="7"/>
      <c r="R106" s="119"/>
      <c r="S106" s="120"/>
      <c r="T106" s="121"/>
    </row>
    <row r="107" spans="13:20" ht="21.75" customHeight="1">
      <c r="M107" s="74" t="s">
        <v>60</v>
      </c>
      <c r="N107" s="108"/>
      <c r="O107" s="108"/>
      <c r="P107" s="125"/>
      <c r="Q107" s="7"/>
      <c r="R107" s="119"/>
      <c r="S107" s="120"/>
      <c r="T107" s="121"/>
    </row>
    <row r="108" spans="13:20" ht="21.75" customHeight="1">
      <c r="M108" s="74" t="s">
        <v>61</v>
      </c>
      <c r="N108" s="108" t="s">
        <v>37</v>
      </c>
      <c r="O108" s="108"/>
      <c r="P108" s="115">
        <v>0</v>
      </c>
      <c r="Q108" s="122"/>
      <c r="R108" s="122"/>
      <c r="S108" s="122"/>
      <c r="T108" s="122"/>
    </row>
    <row r="109" spans="3:20" ht="21.75" customHeight="1">
      <c r="C109" s="11" t="s">
        <v>62</v>
      </c>
      <c r="D109" s="11"/>
      <c r="E109" s="11"/>
      <c r="F109" s="11"/>
      <c r="G109" s="11"/>
      <c r="H109" s="11"/>
      <c r="I109" s="11"/>
      <c r="J109" s="11"/>
      <c r="K109" s="11"/>
      <c r="L109" s="11"/>
      <c r="M109" s="11"/>
      <c r="N109" s="108"/>
      <c r="O109" s="108"/>
      <c r="P109" s="125"/>
      <c r="Q109" s="7"/>
      <c r="R109" s="119"/>
      <c r="S109" s="120"/>
      <c r="T109" s="121"/>
    </row>
    <row r="110" spans="3:20" ht="21.75" customHeight="1">
      <c r="C110" s="11" t="s">
        <v>63</v>
      </c>
      <c r="D110" s="11"/>
      <c r="E110" s="11"/>
      <c r="F110" s="11"/>
      <c r="G110" s="11"/>
      <c r="H110" s="11"/>
      <c r="I110" s="11"/>
      <c r="J110" s="11"/>
      <c r="K110" s="11"/>
      <c r="L110" s="11"/>
      <c r="M110" s="11"/>
      <c r="N110" s="108"/>
      <c r="O110" s="108"/>
      <c r="P110" s="125"/>
      <c r="Q110" s="7"/>
      <c r="R110" s="119"/>
      <c r="S110" s="120"/>
      <c r="T110" s="121"/>
    </row>
    <row r="111" spans="3:20" ht="21.75" customHeight="1">
      <c r="C111" s="11" t="s">
        <v>64</v>
      </c>
      <c r="D111" s="11"/>
      <c r="E111" s="11"/>
      <c r="F111" s="11"/>
      <c r="G111" s="11"/>
      <c r="H111" s="11"/>
      <c r="I111" s="11"/>
      <c r="J111" s="11"/>
      <c r="K111" s="11"/>
      <c r="L111" s="11"/>
      <c r="M111" s="11"/>
      <c r="N111" s="108"/>
      <c r="O111" s="108"/>
      <c r="P111" s="125"/>
      <c r="Q111" s="7"/>
      <c r="R111" s="119"/>
      <c r="S111" s="120"/>
      <c r="T111" s="121"/>
    </row>
    <row r="112" spans="3:20" ht="21.75" customHeight="1">
      <c r="C112" t="s">
        <v>65</v>
      </c>
      <c r="M112" s="74" t="s">
        <v>66</v>
      </c>
      <c r="N112" s="108" t="s">
        <v>37</v>
      </c>
      <c r="O112" s="126" t="s">
        <v>54</v>
      </c>
      <c r="P112" s="115">
        <f>P7</f>
        <v>7085</v>
      </c>
      <c r="Q112" s="7"/>
      <c r="R112" s="119"/>
      <c r="S112" s="120"/>
      <c r="T112" s="121"/>
    </row>
    <row r="113" spans="13:20" ht="21.75" customHeight="1">
      <c r="M113" s="74" t="s">
        <v>67</v>
      </c>
      <c r="N113" s="108"/>
      <c r="O113" s="108"/>
      <c r="P113" s="125"/>
      <c r="Q113" s="7"/>
      <c r="R113" s="119"/>
      <c r="S113" s="120"/>
      <c r="T113" s="121"/>
    </row>
    <row r="114" spans="3:20" ht="21.75" customHeight="1">
      <c r="C114" s="11" t="s">
        <v>68</v>
      </c>
      <c r="D114" s="11"/>
      <c r="E114" s="11"/>
      <c r="F114" s="11"/>
      <c r="G114" s="11"/>
      <c r="H114" s="11"/>
      <c r="I114" s="11"/>
      <c r="J114" s="11"/>
      <c r="K114" s="11"/>
      <c r="L114" s="11"/>
      <c r="M114" s="11"/>
      <c r="N114" s="108" t="s">
        <v>37</v>
      </c>
      <c r="O114" s="126" t="s">
        <v>54</v>
      </c>
      <c r="P114" s="115">
        <f>P103+P105+P108+P112</f>
        <v>18155</v>
      </c>
      <c r="Q114" s="7"/>
      <c r="R114" s="119"/>
      <c r="S114" s="120"/>
      <c r="T114" s="121"/>
    </row>
    <row r="115" spans="1:20" ht="21.75" customHeight="1">
      <c r="A115">
        <v>10</v>
      </c>
      <c r="C115" t="s">
        <v>69</v>
      </c>
      <c r="M115" s="74"/>
      <c r="N115" s="108" t="s">
        <v>37</v>
      </c>
      <c r="O115" s="126" t="s">
        <v>54</v>
      </c>
      <c r="P115" s="115">
        <f>P8</f>
        <v>1107</v>
      </c>
      <c r="Q115" s="7"/>
      <c r="R115" s="119"/>
      <c r="S115" s="120"/>
      <c r="T115" s="121"/>
    </row>
    <row r="116" spans="13:20" ht="21.75" customHeight="1">
      <c r="M116" s="74" t="s">
        <v>70</v>
      </c>
      <c r="N116" s="108"/>
      <c r="O116" s="126"/>
      <c r="P116" s="125"/>
      <c r="Q116" s="7"/>
      <c r="R116" s="119"/>
      <c r="S116" s="120"/>
      <c r="T116" s="121"/>
    </row>
    <row r="117" spans="13:20" ht="21.75" customHeight="1">
      <c r="M117" s="74" t="s">
        <v>71</v>
      </c>
      <c r="O117" s="126"/>
      <c r="P117" s="125"/>
      <c r="Q117" s="7"/>
      <c r="R117" s="119"/>
      <c r="S117" s="120"/>
      <c r="T117" s="121"/>
    </row>
    <row r="118" spans="13:20" ht="21.75" customHeight="1">
      <c r="M118" s="74" t="s">
        <v>72</v>
      </c>
      <c r="N118" s="108"/>
      <c r="O118" s="126"/>
      <c r="P118" s="115"/>
      <c r="Q118" s="7"/>
      <c r="R118" s="119"/>
      <c r="S118" s="120"/>
      <c r="T118" s="121"/>
    </row>
    <row r="119" spans="1:20" ht="21.75" customHeight="1">
      <c r="A119">
        <v>11</v>
      </c>
      <c r="C119" t="s">
        <v>73</v>
      </c>
      <c r="M119" s="74"/>
      <c r="N119" s="108" t="s">
        <v>37</v>
      </c>
      <c r="O119" s="126" t="s">
        <v>54</v>
      </c>
      <c r="P119" s="115">
        <f>P114+P115</f>
        <v>19262</v>
      </c>
      <c r="Q119" s="7"/>
      <c r="R119" s="119"/>
      <c r="S119" s="120"/>
      <c r="T119" s="121"/>
    </row>
    <row r="120" spans="1:20" ht="21.75" customHeight="1">
      <c r="A120">
        <v>12</v>
      </c>
      <c r="C120" s="115" t="s">
        <v>74</v>
      </c>
      <c r="D120" s="11"/>
      <c r="E120" s="11"/>
      <c r="F120" s="11"/>
      <c r="G120" s="11"/>
      <c r="H120" s="11"/>
      <c r="I120" s="11"/>
      <c r="J120" s="11"/>
      <c r="K120" s="11"/>
      <c r="L120" s="11"/>
      <c r="M120" s="11"/>
      <c r="N120" s="108" t="s">
        <v>37</v>
      </c>
      <c r="O120" s="126" t="s">
        <v>54</v>
      </c>
      <c r="P120" s="115">
        <f>P9</f>
        <v>664</v>
      </c>
      <c r="Q120" s="109"/>
      <c r="R120" s="109"/>
      <c r="S120" s="120"/>
      <c r="T120" s="121"/>
    </row>
    <row r="121" spans="3:20" ht="21.75" customHeight="1">
      <c r="C121" s="115" t="s">
        <v>75</v>
      </c>
      <c r="D121" s="11"/>
      <c r="E121" s="11"/>
      <c r="F121" s="11"/>
      <c r="G121" s="11"/>
      <c r="H121" s="11"/>
      <c r="I121" s="11"/>
      <c r="J121" s="11"/>
      <c r="K121" s="11"/>
      <c r="L121" s="11"/>
      <c r="M121" s="11"/>
      <c r="P121" s="125"/>
      <c r="Q121" s="7"/>
      <c r="R121" s="119"/>
      <c r="S121" s="120"/>
      <c r="T121" s="121"/>
    </row>
    <row r="122" spans="3:20" ht="21.75" customHeight="1">
      <c r="C122" s="115" t="s">
        <v>76</v>
      </c>
      <c r="D122" s="11"/>
      <c r="E122" s="11"/>
      <c r="F122" s="11"/>
      <c r="G122" s="11"/>
      <c r="H122" s="11"/>
      <c r="I122" s="11"/>
      <c r="J122" s="11"/>
      <c r="K122" s="11"/>
      <c r="L122" s="11"/>
      <c r="M122" s="11"/>
      <c r="P122" s="125"/>
      <c r="Q122" s="7"/>
      <c r="R122" s="119"/>
      <c r="S122" s="120"/>
      <c r="T122" s="121"/>
    </row>
    <row r="123" spans="3:20" ht="21.75" customHeight="1">
      <c r="C123" s="11" t="s">
        <v>77</v>
      </c>
      <c r="D123" s="11"/>
      <c r="E123" s="11"/>
      <c r="F123" s="11"/>
      <c r="G123" s="11"/>
      <c r="H123" s="11"/>
      <c r="I123" s="11"/>
      <c r="J123" s="11"/>
      <c r="K123" s="11"/>
      <c r="L123" s="11"/>
      <c r="M123" s="11"/>
      <c r="S123" s="120"/>
      <c r="T123" s="121"/>
    </row>
    <row r="124" spans="3:20" ht="21.75" customHeight="1">
      <c r="C124" s="11"/>
      <c r="D124" s="11"/>
      <c r="E124" s="11"/>
      <c r="F124" s="11"/>
      <c r="G124" s="11"/>
      <c r="H124" s="11"/>
      <c r="I124" s="11"/>
      <c r="J124" s="11"/>
      <c r="K124" s="11"/>
      <c r="L124" s="11"/>
      <c r="M124" s="11"/>
      <c r="S124" s="120"/>
      <c r="T124" s="121"/>
    </row>
    <row r="125" spans="3:20" ht="21.75" customHeight="1">
      <c r="C125" s="11"/>
      <c r="D125" s="11"/>
      <c r="E125" s="11"/>
      <c r="F125" s="11"/>
      <c r="G125" s="11"/>
      <c r="H125" s="11"/>
      <c r="I125" s="11"/>
      <c r="J125" s="11"/>
      <c r="K125" s="11"/>
      <c r="L125" s="11"/>
      <c r="M125" s="115" t="s">
        <v>78</v>
      </c>
      <c r="P125" s="115">
        <f>P119+P120</f>
        <v>19926</v>
      </c>
      <c r="S125" s="120"/>
      <c r="T125" s="121"/>
    </row>
    <row r="126" spans="1:20" ht="21.75" customHeight="1">
      <c r="A126">
        <v>13</v>
      </c>
      <c r="C126" s="11" t="s">
        <v>79</v>
      </c>
      <c r="D126" s="11"/>
      <c r="E126" s="11"/>
      <c r="F126" s="11"/>
      <c r="G126" s="11"/>
      <c r="H126" s="11"/>
      <c r="I126" s="11"/>
      <c r="J126" s="11"/>
      <c r="K126" s="11"/>
      <c r="L126" s="11"/>
      <c r="M126" s="11"/>
      <c r="P126" s="125"/>
      <c r="Q126" s="7"/>
      <c r="R126" s="119"/>
      <c r="S126" s="120"/>
      <c r="T126" s="121"/>
    </row>
    <row r="127" spans="3:20" ht="21.75" customHeight="1">
      <c r="C127" s="11" t="s">
        <v>80</v>
      </c>
      <c r="D127" s="11"/>
      <c r="E127" s="11"/>
      <c r="F127" s="11"/>
      <c r="G127" s="11"/>
      <c r="H127" s="11"/>
      <c r="I127" s="11"/>
      <c r="J127" s="11"/>
      <c r="K127" s="11"/>
      <c r="L127" s="11"/>
      <c r="M127" s="11"/>
      <c r="N127" s="108" t="s">
        <v>37</v>
      </c>
      <c r="O127" s="126" t="s">
        <v>54</v>
      </c>
      <c r="P127" s="115">
        <f>P13</f>
        <v>20240</v>
      </c>
      <c r="Q127" s="7"/>
      <c r="R127" s="119"/>
      <c r="S127" s="120"/>
      <c r="T127" s="121"/>
    </row>
    <row r="128" spans="3:20" ht="21.75" customHeight="1">
      <c r="C128" s="11" t="s">
        <v>81</v>
      </c>
      <c r="D128" s="11"/>
      <c r="E128" s="11"/>
      <c r="F128" s="11"/>
      <c r="G128" s="11"/>
      <c r="H128" s="11"/>
      <c r="I128" s="11"/>
      <c r="J128" s="11"/>
      <c r="K128" s="11"/>
      <c r="L128" s="11"/>
      <c r="M128" s="11"/>
      <c r="P128" s="125"/>
      <c r="Q128" s="7"/>
      <c r="R128" s="119"/>
      <c r="S128" s="120"/>
      <c r="T128" s="121"/>
    </row>
    <row r="129" spans="3:20" ht="21.75" customHeight="1">
      <c r="C129" s="11" t="s">
        <v>82</v>
      </c>
      <c r="D129" s="11"/>
      <c r="E129" s="11"/>
      <c r="F129" s="11"/>
      <c r="G129" s="11"/>
      <c r="H129" s="11"/>
      <c r="I129" s="11"/>
      <c r="J129" s="11"/>
      <c r="K129" s="11"/>
      <c r="L129" s="11"/>
      <c r="M129" s="11"/>
      <c r="P129" s="125"/>
      <c r="Q129" s="7"/>
      <c r="R129" s="119"/>
      <c r="S129" s="120"/>
      <c r="T129" s="121"/>
    </row>
    <row r="130" spans="3:20" ht="21.75" customHeight="1">
      <c r="C130" s="11" t="s">
        <v>83</v>
      </c>
      <c r="D130" s="11"/>
      <c r="E130" s="11"/>
      <c r="F130" s="11"/>
      <c r="G130" s="11"/>
      <c r="H130" s="11"/>
      <c r="I130" s="11"/>
      <c r="J130" s="11"/>
      <c r="K130" s="11"/>
      <c r="L130" s="11"/>
      <c r="M130" s="11"/>
      <c r="P130" s="125"/>
      <c r="Q130" s="7"/>
      <c r="R130" s="119"/>
      <c r="S130" s="120"/>
      <c r="T130" s="121"/>
    </row>
    <row r="131" spans="3:20" ht="22.5" customHeight="1">
      <c r="C131" s="11" t="s">
        <v>84</v>
      </c>
      <c r="D131" s="11"/>
      <c r="E131" s="11"/>
      <c r="F131" s="11"/>
      <c r="G131" s="11"/>
      <c r="H131" s="11"/>
      <c r="I131" s="11"/>
      <c r="J131" s="11"/>
      <c r="K131" s="11"/>
      <c r="L131" s="11"/>
      <c r="M131" s="11"/>
      <c r="P131" s="125"/>
      <c r="Q131" s="7"/>
      <c r="R131" s="119"/>
      <c r="S131" s="120"/>
      <c r="T131" s="121"/>
    </row>
    <row r="132" spans="1:16" ht="21.75" customHeight="1">
      <c r="A132">
        <v>14</v>
      </c>
      <c r="C132" s="11" t="s">
        <v>85</v>
      </c>
      <c r="D132" s="11"/>
      <c r="E132" s="11"/>
      <c r="F132" s="11"/>
      <c r="G132" s="11"/>
      <c r="H132" s="11"/>
      <c r="I132" s="11"/>
      <c r="J132" s="11"/>
      <c r="K132" s="11"/>
      <c r="L132" s="11"/>
      <c r="M132" s="11"/>
      <c r="N132" s="108" t="s">
        <v>37</v>
      </c>
      <c r="O132" s="126" t="s">
        <v>54</v>
      </c>
      <c r="P132" s="115">
        <f>P18</f>
        <v>20240</v>
      </c>
    </row>
    <row r="133" spans="1:18" ht="21.75" customHeight="1">
      <c r="A133">
        <v>15</v>
      </c>
      <c r="C133" s="11" t="s">
        <v>86</v>
      </c>
      <c r="D133" s="11"/>
      <c r="E133" s="11"/>
      <c r="F133" s="11"/>
      <c r="G133" s="11"/>
      <c r="H133" s="11"/>
      <c r="I133" s="11"/>
      <c r="J133" s="11"/>
      <c r="K133" s="11"/>
      <c r="L133" s="11"/>
      <c r="M133" s="11"/>
      <c r="N133" s="108" t="s">
        <v>37</v>
      </c>
      <c r="O133" s="108" t="s">
        <v>54</v>
      </c>
      <c r="P133" s="111">
        <f>P132</f>
        <v>20240</v>
      </c>
      <c r="Q133" s="128">
        <f>O95</f>
        <v>40148</v>
      </c>
      <c r="R133" s="112"/>
    </row>
    <row r="134" spans="3:13" ht="21.75" customHeight="1">
      <c r="C134" s="11" t="s">
        <v>87</v>
      </c>
      <c r="D134" s="11"/>
      <c r="E134" s="11"/>
      <c r="F134" s="11"/>
      <c r="G134" s="11"/>
      <c r="H134" s="11"/>
      <c r="I134" s="11"/>
      <c r="J134" s="11"/>
      <c r="K134" s="11"/>
      <c r="L134" s="11"/>
      <c r="M134" s="11"/>
    </row>
    <row r="135" spans="1:16" ht="21.75" customHeight="1">
      <c r="A135">
        <v>16</v>
      </c>
      <c r="C135" t="s">
        <v>88</v>
      </c>
      <c r="M135" s="74"/>
      <c r="N135" s="108" t="s">
        <v>37</v>
      </c>
      <c r="O135" s="129">
        <f>N20</f>
        <v>40513</v>
      </c>
      <c r="P135" s="129"/>
    </row>
    <row r="136" spans="3:16" ht="21.75" customHeight="1">
      <c r="C136" s="11" t="s">
        <v>89</v>
      </c>
      <c r="D136" s="11"/>
      <c r="E136" s="11"/>
      <c r="F136" s="11"/>
      <c r="G136" s="11"/>
      <c r="H136" s="11"/>
      <c r="I136" s="11"/>
      <c r="J136" s="11"/>
      <c r="K136" s="11"/>
      <c r="L136" s="11"/>
      <c r="M136" s="11"/>
      <c r="O136" s="126" t="s">
        <v>54</v>
      </c>
      <c r="P136" s="115">
        <f>P20</f>
        <v>20740</v>
      </c>
    </row>
    <row r="137" spans="3:13" ht="21.75" customHeight="1">
      <c r="C137" s="11" t="s">
        <v>90</v>
      </c>
      <c r="D137" s="11"/>
      <c r="E137" s="11"/>
      <c r="F137" s="11"/>
      <c r="G137" s="11"/>
      <c r="H137" s="11"/>
      <c r="I137" s="11"/>
      <c r="J137" s="11"/>
      <c r="K137" s="11"/>
      <c r="L137" s="11"/>
      <c r="M137" s="11"/>
    </row>
    <row r="138" spans="3:13" ht="21.75" customHeight="1">
      <c r="C138" s="11" t="s">
        <v>91</v>
      </c>
      <c r="D138" s="11"/>
      <c r="E138" s="11"/>
      <c r="F138" s="11"/>
      <c r="G138" s="11"/>
      <c r="H138" s="11"/>
      <c r="I138" s="11"/>
      <c r="J138" s="11"/>
      <c r="K138" s="11"/>
      <c r="L138" s="11"/>
      <c r="M138" s="11"/>
    </row>
    <row r="139" spans="1:13" ht="21.75" customHeight="1">
      <c r="A139">
        <v>17</v>
      </c>
      <c r="C139" s="11" t="s">
        <v>92</v>
      </c>
      <c r="D139" s="11"/>
      <c r="E139" s="11"/>
      <c r="F139" s="11"/>
      <c r="G139" s="11"/>
      <c r="H139" s="11"/>
      <c r="I139" s="11"/>
      <c r="J139" s="11"/>
      <c r="K139" s="11"/>
      <c r="L139" s="11"/>
      <c r="M139" s="11"/>
    </row>
    <row r="140" spans="3:13" ht="21.75" customHeight="1">
      <c r="C140" s="11"/>
      <c r="D140" s="11"/>
      <c r="E140" s="11"/>
      <c r="F140" s="11"/>
      <c r="G140" s="11"/>
      <c r="H140" s="11"/>
      <c r="I140" s="11"/>
      <c r="J140" s="11"/>
      <c r="K140" s="11"/>
      <c r="L140" s="11"/>
      <c r="M140" s="11"/>
    </row>
    <row r="141" spans="3:16" ht="21.75" customHeight="1">
      <c r="C141" s="11"/>
      <c r="D141" s="11"/>
      <c r="E141" s="11"/>
      <c r="F141" s="11"/>
      <c r="G141" s="11"/>
      <c r="H141" s="11"/>
      <c r="I141" s="11"/>
      <c r="J141" s="11"/>
      <c r="K141" s="11"/>
      <c r="L141" s="11"/>
      <c r="M141" s="11"/>
      <c r="P141" s="130"/>
    </row>
    <row r="142" spans="3:13" ht="21.75" customHeight="1">
      <c r="C142" s="11"/>
      <c r="D142" s="11"/>
      <c r="E142" s="11"/>
      <c r="F142" s="11"/>
      <c r="G142" s="11"/>
      <c r="H142" s="11"/>
      <c r="I142" s="11"/>
      <c r="J142" s="11"/>
      <c r="K142" s="11"/>
      <c r="L142" s="11"/>
      <c r="M142" s="11"/>
    </row>
    <row r="143" spans="3:13" ht="21.75" customHeight="1">
      <c r="C143" s="11"/>
      <c r="D143" s="11"/>
      <c r="E143" s="11"/>
      <c r="F143" s="11"/>
      <c r="G143" s="11"/>
      <c r="H143" s="11"/>
      <c r="I143" s="11"/>
      <c r="J143" s="11"/>
      <c r="K143" s="11"/>
      <c r="L143" s="11"/>
      <c r="M143" s="11"/>
    </row>
    <row r="144" ht="18" customHeight="1">
      <c r="M144" s="74"/>
    </row>
    <row r="145" ht="18" customHeight="1">
      <c r="P145" s="74"/>
    </row>
    <row r="146" spans="3:20" ht="18" customHeight="1">
      <c r="C146" s="115" t="s">
        <v>93</v>
      </c>
      <c r="D146" s="11"/>
      <c r="E146" s="11"/>
      <c r="F146" s="11"/>
      <c r="G146" s="11"/>
      <c r="H146" s="11"/>
      <c r="I146" s="11"/>
      <c r="J146" s="11"/>
      <c r="K146" s="11"/>
      <c r="L146" s="11"/>
      <c r="M146" s="11"/>
      <c r="N146" s="126" t="s">
        <v>94</v>
      </c>
      <c r="O146" s="126"/>
      <c r="P146" s="74"/>
      <c r="R146" s="131" t="s">
        <v>94</v>
      </c>
      <c r="S146" s="131"/>
      <c r="T146" s="131"/>
    </row>
    <row r="147" spans="3:13" ht="18" customHeight="1">
      <c r="C147" s="115" t="s">
        <v>95</v>
      </c>
      <c r="D147" s="11"/>
      <c r="E147" s="11"/>
      <c r="F147" s="11"/>
      <c r="G147" s="11"/>
      <c r="H147" s="11"/>
      <c r="I147" s="11"/>
      <c r="J147" s="11"/>
      <c r="K147" s="11"/>
      <c r="L147" s="11"/>
      <c r="M147" s="11"/>
    </row>
    <row r="148" spans="13:22" ht="18" customHeight="1">
      <c r="M148" s="132" t="s">
        <v>96</v>
      </c>
      <c r="N148" s="132"/>
      <c r="O148" s="132"/>
      <c r="P148" s="74"/>
      <c r="Q148" s="131" t="s">
        <v>97</v>
      </c>
      <c r="R148" s="131"/>
      <c r="S148" s="131"/>
      <c r="T148" s="131"/>
      <c r="U148" s="74"/>
      <c r="V148" s="74"/>
    </row>
    <row r="149" spans="13:22" ht="18" customHeight="1">
      <c r="M149" s="132" t="s">
        <v>98</v>
      </c>
      <c r="N149" s="132"/>
      <c r="O149" s="132"/>
      <c r="P149" s="74"/>
      <c r="Q149" s="131" t="s">
        <v>99</v>
      </c>
      <c r="R149" s="131"/>
      <c r="S149" s="131"/>
      <c r="T149" s="74"/>
      <c r="U149" s="74"/>
      <c r="V149" s="74"/>
    </row>
    <row r="150" spans="13:22" ht="18" customHeight="1">
      <c r="M150" s="132" t="s">
        <v>23</v>
      </c>
      <c r="N150" s="132"/>
      <c r="O150" s="132"/>
      <c r="P150" s="74"/>
      <c r="Q150" s="131" t="s">
        <v>100</v>
      </c>
      <c r="R150" s="131"/>
      <c r="S150" s="131"/>
      <c r="T150" s="131"/>
      <c r="U150" s="74"/>
      <c r="V150" s="74"/>
    </row>
    <row r="151" spans="1:21" ht="18" customHeight="1">
      <c r="A151" s="113"/>
      <c r="B151" s="113"/>
      <c r="C151" s="113"/>
      <c r="D151" s="113"/>
      <c r="E151" s="113"/>
      <c r="F151" s="113"/>
      <c r="G151" s="113"/>
      <c r="H151" s="113"/>
      <c r="I151" s="113"/>
      <c r="J151" s="113"/>
      <c r="K151" s="113"/>
      <c r="L151" s="113"/>
      <c r="M151" s="133"/>
      <c r="N151" s="133"/>
      <c r="O151" s="133"/>
      <c r="P151" s="63"/>
      <c r="Q151" s="113"/>
      <c r="R151" s="133"/>
      <c r="S151" s="134"/>
      <c r="T151" s="61"/>
      <c r="U151" s="62"/>
    </row>
    <row r="152" spans="2:20" ht="12.75">
      <c r="B152" s="117"/>
      <c r="C152" s="117"/>
      <c r="D152" s="117"/>
      <c r="E152" s="117"/>
      <c r="F152" s="117"/>
      <c r="G152" s="117"/>
      <c r="H152" s="117"/>
      <c r="I152" s="117"/>
      <c r="J152" s="117"/>
      <c r="K152" s="117"/>
      <c r="L152" s="117"/>
      <c r="M152" s="117"/>
      <c r="N152" s="117"/>
      <c r="O152" s="117"/>
      <c r="P152" s="117"/>
      <c r="Q152" s="117"/>
      <c r="R152" s="117"/>
      <c r="S152" s="117"/>
      <c r="T152" s="117"/>
    </row>
    <row r="153" spans="2:21" ht="12.75">
      <c r="B153" t="s">
        <v>101</v>
      </c>
      <c r="C153" s="11" t="s">
        <v>102</v>
      </c>
      <c r="D153" s="11"/>
      <c r="E153" s="11"/>
      <c r="F153" s="11"/>
      <c r="G153" s="11"/>
      <c r="H153" s="11"/>
      <c r="I153" s="11"/>
      <c r="J153" s="11"/>
      <c r="K153" s="11"/>
      <c r="L153" s="11"/>
      <c r="M153" s="11"/>
      <c r="N153" s="11"/>
      <c r="O153" s="11"/>
      <c r="P153" s="11"/>
      <c r="Q153" s="11"/>
      <c r="R153" s="11"/>
      <c r="S153" s="11"/>
      <c r="T153" s="11"/>
      <c r="U153" s="11"/>
    </row>
    <row r="154" spans="13:21" ht="12.75">
      <c r="M154" s="115" t="s">
        <v>103</v>
      </c>
      <c r="N154" s="115"/>
      <c r="O154" s="115"/>
      <c r="P154" s="115"/>
      <c r="Q154" s="115"/>
      <c r="R154" s="115"/>
      <c r="S154" s="115"/>
      <c r="T154" s="115"/>
      <c r="U154" s="135"/>
    </row>
    <row r="155" spans="13:21" ht="12.75">
      <c r="M155" s="115" t="s">
        <v>104</v>
      </c>
      <c r="N155" s="115"/>
      <c r="O155" s="115"/>
      <c r="P155" s="115"/>
      <c r="Q155" s="115"/>
      <c r="R155" s="115"/>
      <c r="S155" s="115"/>
      <c r="T155" s="115"/>
      <c r="U155" s="135"/>
    </row>
    <row r="156" spans="13:21" ht="12.75">
      <c r="M156" s="115" t="s">
        <v>105</v>
      </c>
      <c r="N156" s="115"/>
      <c r="O156" s="115"/>
      <c r="P156" s="115"/>
      <c r="Q156" s="115"/>
      <c r="R156" s="115"/>
      <c r="S156" s="115"/>
      <c r="T156" s="115"/>
      <c r="U156" s="135"/>
    </row>
    <row r="157" spans="13:21" ht="12.75">
      <c r="M157" s="115" t="s">
        <v>106</v>
      </c>
      <c r="N157" s="115"/>
      <c r="O157" s="115"/>
      <c r="P157" s="115"/>
      <c r="Q157" s="115"/>
      <c r="R157" s="115"/>
      <c r="S157" s="115"/>
      <c r="T157" s="115"/>
      <c r="U157" s="135"/>
    </row>
    <row r="158" spans="13:21" ht="12.75">
      <c r="M158" s="115" t="s">
        <v>107</v>
      </c>
      <c r="N158" s="115"/>
      <c r="O158" s="115"/>
      <c r="P158" s="115"/>
      <c r="Q158" s="115"/>
      <c r="R158" s="115"/>
      <c r="S158" s="115"/>
      <c r="T158" s="115"/>
      <c r="U158" s="115"/>
    </row>
    <row r="159" spans="13:20" ht="12.75">
      <c r="M159" s="115" t="s">
        <v>108</v>
      </c>
      <c r="N159" s="115"/>
      <c r="O159" s="115"/>
      <c r="P159" s="115"/>
      <c r="Q159" s="115"/>
      <c r="R159" s="115"/>
      <c r="S159" s="115"/>
      <c r="T159" s="115"/>
    </row>
    <row r="160" spans="13:20" ht="12.75">
      <c r="M160" s="115" t="s">
        <v>109</v>
      </c>
      <c r="N160" s="115"/>
      <c r="O160" s="115"/>
      <c r="P160" s="115"/>
      <c r="Q160" s="115"/>
      <c r="R160" s="115"/>
      <c r="S160" s="115"/>
      <c r="T160" s="115"/>
    </row>
    <row r="161" spans="2:20" ht="12.75">
      <c r="B161" t="s">
        <v>110</v>
      </c>
      <c r="M161" s="115" t="s">
        <v>111</v>
      </c>
      <c r="N161" s="115"/>
      <c r="O161" s="115"/>
      <c r="P161" s="115"/>
      <c r="Q161" s="115"/>
      <c r="R161" s="115"/>
      <c r="S161" s="115"/>
      <c r="T161" s="115"/>
    </row>
    <row r="162" spans="13:20" ht="12.75">
      <c r="M162" s="115" t="s">
        <v>112</v>
      </c>
      <c r="N162" s="115"/>
      <c r="O162" s="115"/>
      <c r="P162" s="115"/>
      <c r="Q162" s="115"/>
      <c r="R162" s="115"/>
      <c r="S162" s="115"/>
      <c r="T162" s="115"/>
    </row>
    <row r="163" spans="13:21" ht="12.75">
      <c r="M163" s="126" t="s">
        <v>113</v>
      </c>
      <c r="N163" s="126"/>
      <c r="O163" s="126"/>
      <c r="P163" s="126"/>
      <c r="Q163" s="126"/>
      <c r="R163" s="126"/>
      <c r="S163" s="126"/>
      <c r="T163" s="126"/>
      <c r="U163" s="126"/>
    </row>
    <row r="164" spans="13:21" ht="12.75">
      <c r="M164" s="115" t="s">
        <v>114</v>
      </c>
      <c r="N164" s="115"/>
      <c r="O164" s="115"/>
      <c r="P164" s="115"/>
      <c r="Q164" s="115"/>
      <c r="R164" s="115"/>
      <c r="S164" s="115"/>
      <c r="T164" s="115"/>
      <c r="U164" s="115"/>
    </row>
    <row r="165" spans="13:21" ht="12.75">
      <c r="M165" s="115" t="s">
        <v>115</v>
      </c>
      <c r="N165" s="115"/>
      <c r="O165" s="115"/>
      <c r="P165" s="115"/>
      <c r="Q165" s="115"/>
      <c r="R165" s="115"/>
      <c r="S165" s="115"/>
      <c r="T165" s="115"/>
      <c r="U165" s="115"/>
    </row>
    <row r="166" spans="2:21" ht="12.75">
      <c r="B166" t="s">
        <v>110</v>
      </c>
      <c r="C166" t="s">
        <v>101</v>
      </c>
      <c r="M166" s="115" t="s">
        <v>116</v>
      </c>
      <c r="N166" s="115"/>
      <c r="O166" s="115"/>
      <c r="P166" s="115"/>
      <c r="Q166" s="115"/>
      <c r="R166" s="115"/>
      <c r="S166" s="115"/>
      <c r="T166" s="115"/>
      <c r="U166" s="115"/>
    </row>
    <row r="167" spans="13:21" ht="12.75">
      <c r="M167" s="115" t="s">
        <v>117</v>
      </c>
      <c r="N167" s="115"/>
      <c r="O167" s="115"/>
      <c r="P167" s="115"/>
      <c r="Q167" s="115"/>
      <c r="R167" s="115"/>
      <c r="S167" s="115"/>
      <c r="T167" s="115"/>
      <c r="U167" s="115"/>
    </row>
    <row r="168" spans="13:21" ht="12.75">
      <c r="M168" s="115" t="s">
        <v>118</v>
      </c>
      <c r="N168" s="115"/>
      <c r="O168" s="115"/>
      <c r="P168" s="115"/>
      <c r="Q168" s="115"/>
      <c r="R168" s="115"/>
      <c r="S168" s="115"/>
      <c r="T168" s="115"/>
      <c r="U168" s="115"/>
    </row>
    <row r="169" spans="13:21" ht="12.75">
      <c r="M169" s="115" t="s">
        <v>119</v>
      </c>
      <c r="N169" s="115"/>
      <c r="O169" s="115"/>
      <c r="P169" s="115"/>
      <c r="Q169" s="115"/>
      <c r="R169" s="115"/>
      <c r="S169" s="115"/>
      <c r="T169" s="115"/>
      <c r="U169" s="115"/>
    </row>
    <row r="170" spans="13:21" ht="12.75">
      <c r="M170" s="136"/>
      <c r="N170" s="136"/>
      <c r="O170" s="136"/>
      <c r="P170" s="136"/>
      <c r="Q170" s="136"/>
      <c r="R170" s="136"/>
      <c r="S170" s="136"/>
      <c r="T170" s="136"/>
      <c r="U170" s="136"/>
    </row>
    <row r="174" ht="12.75">
      <c r="M174" s="137"/>
    </row>
  </sheetData>
  <sheetProtection password="8A72" sheet="1" objects="1" scenarios="1" selectLockedCells="1"/>
  <mergeCells count="45">
    <mergeCell ref="A1:R1"/>
    <mergeCell ref="S1:Y1"/>
    <mergeCell ref="N2:P2"/>
    <mergeCell ref="N3:Q3"/>
    <mergeCell ref="R3:U3"/>
    <mergeCell ref="N4:P4"/>
    <mergeCell ref="Q4:W4"/>
    <mergeCell ref="N5:P5"/>
    <mergeCell ref="Q5:R5"/>
    <mergeCell ref="S5:AB5"/>
    <mergeCell ref="U9:AA9"/>
    <mergeCell ref="T10:AB10"/>
    <mergeCell ref="Y15:Y16"/>
    <mergeCell ref="S56:S57"/>
    <mergeCell ref="N73:U73"/>
    <mergeCell ref="N74:U74"/>
    <mergeCell ref="N75:U75"/>
    <mergeCell ref="N76:U76"/>
    <mergeCell ref="N77:U77"/>
    <mergeCell ref="N78:U78"/>
    <mergeCell ref="V78:AA78"/>
    <mergeCell ref="AB78:AB80"/>
    <mergeCell ref="N79:U79"/>
    <mergeCell ref="V79:AA79"/>
    <mergeCell ref="N80:U80"/>
    <mergeCell ref="V80:Y80"/>
    <mergeCell ref="N81:U81"/>
    <mergeCell ref="N82:U82"/>
    <mergeCell ref="A84:R84"/>
    <mergeCell ref="A85:R85"/>
    <mergeCell ref="A86:R86"/>
    <mergeCell ref="AF87:AI88"/>
    <mergeCell ref="O90:Q90"/>
    <mergeCell ref="AF90:AI90"/>
    <mergeCell ref="O91:Q91"/>
    <mergeCell ref="O92:R92"/>
    <mergeCell ref="AF92:AI92"/>
    <mergeCell ref="O93:Q93"/>
    <mergeCell ref="O94:Q94"/>
    <mergeCell ref="AF94:AI94"/>
    <mergeCell ref="O95:Q95"/>
    <mergeCell ref="O98:R98"/>
    <mergeCell ref="O99:R99"/>
    <mergeCell ref="Q120:R120"/>
    <mergeCell ref="O135:P135"/>
  </mergeCells>
  <printOptions/>
  <pageMargins left="0.5097222222222222" right="0.5" top="0.8597222222222223" bottom="0.7902777777777777" header="0.5118055555555555" footer="0.5118055555555555"/>
  <pageSetup horizontalDpi="300" verticalDpi="300" orientation="portrait" paperSize="5"/>
</worksheet>
</file>

<file path=xl/worksheets/sheet2.xml><?xml version="1.0" encoding="utf-8"?>
<worksheet xmlns="http://schemas.openxmlformats.org/spreadsheetml/2006/main" xmlns:r="http://schemas.openxmlformats.org/officeDocument/2006/relationships">
  <sheetPr codeName="Sheet2"/>
  <dimension ref="A1:A1"/>
  <sheetViews>
    <sheetView defaultGridColor="0" colorId="12" workbookViewId="0" topLeftCell="A1">
      <selection activeCell="A21" sqref="A21"/>
    </sheetView>
  </sheetViews>
  <sheetFormatPr defaultColWidth="9.14062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defaultGridColor="0" colorId="12" workbookViewId="0" topLeftCell="A1">
      <selection activeCell="E20" sqref="E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38" t="s">
        <v>120</v>
      </c>
      <c r="C1" s="138"/>
      <c r="D1" s="139"/>
      <c r="E1" s="139"/>
    </row>
    <row r="2" spans="2:5" ht="12.75">
      <c r="B2" s="138" t="s">
        <v>121</v>
      </c>
      <c r="C2" s="138"/>
      <c r="D2" s="139"/>
      <c r="E2" s="139"/>
    </row>
    <row r="3" spans="2:5" ht="12.75">
      <c r="B3" s="140"/>
      <c r="C3" s="140"/>
      <c r="D3" s="141"/>
      <c r="E3" s="141"/>
    </row>
    <row r="4" spans="2:5" ht="12.75">
      <c r="B4" s="140" t="s">
        <v>122</v>
      </c>
      <c r="C4" s="140"/>
      <c r="D4" s="141"/>
      <c r="E4" s="141"/>
    </row>
    <row r="5" spans="2:5" ht="12.75">
      <c r="B5" s="140"/>
      <c r="C5" s="140"/>
      <c r="D5" s="141"/>
      <c r="E5" s="141"/>
    </row>
    <row r="6" spans="2:5" ht="12.75">
      <c r="B6" s="138" t="s">
        <v>123</v>
      </c>
      <c r="C6" s="138"/>
      <c r="D6" s="139"/>
      <c r="E6" s="139" t="s">
        <v>124</v>
      </c>
    </row>
    <row r="7" spans="2:5" ht="12.75">
      <c r="B7" s="140"/>
      <c r="C7" s="140"/>
      <c r="D7" s="141"/>
      <c r="E7" s="141"/>
    </row>
    <row r="8" spans="2:5" ht="12.75">
      <c r="B8" s="142" t="s">
        <v>125</v>
      </c>
      <c r="C8" s="143"/>
      <c r="D8" s="144"/>
      <c r="E8" s="145">
        <v>8</v>
      </c>
    </row>
    <row r="9" spans="2:5" ht="12.75">
      <c r="B9" s="140"/>
      <c r="C9" s="140"/>
      <c r="D9" s="141"/>
      <c r="E9" s="141"/>
    </row>
    <row r="10" spans="2:5" ht="12.75">
      <c r="B10" s="140"/>
      <c r="C10" s="140"/>
      <c r="D10" s="141"/>
      <c r="E10" s="141"/>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drcksd </cp:lastModifiedBy>
  <cp:lastPrinted>2011-01-03T07:11:26Z</cp:lastPrinted>
  <dcterms:modified xsi:type="dcterms:W3CDTF">2011-03-07T10:43:34Z</dcterms:modified>
  <cp:category/>
  <cp:version/>
  <cp:contentType/>
  <cp:contentStatus/>
  <cp:revision>3</cp:revision>
</cp:coreProperties>
</file>